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10"/>
  <workbookPr defaultThemeVersion="166925"/>
  <mc:AlternateContent xmlns:mc="http://schemas.openxmlformats.org/markup-compatibility/2006">
    <mc:Choice Requires="x15">
      <x15ac:absPath xmlns:x15ac="http://schemas.microsoft.com/office/spreadsheetml/2010/11/ac" url="C:\Users\karenv.rojas\Desktop\"/>
    </mc:Choice>
  </mc:AlternateContent>
  <xr:revisionPtr revIDLastSave="47" documentId="13_ncr:1_{9353F7FF-A5E6-4923-B381-1C34D1E0E66E}" xr6:coauthVersionLast="47" xr6:coauthVersionMax="47" xr10:uidLastSave="{568E8601-0ABB-4AC4-BBA9-F98A33046436}"/>
  <bookViews>
    <workbookView xWindow="-120" yWindow="-120" windowWidth="29040" windowHeight="15720" xr2:uid="{00000000-000D-0000-FFFF-FFFF00000000}"/>
  </bookViews>
  <sheets>
    <sheet name="Riesgo 1" sheetId="3" r:id="rId1"/>
    <sheet name="Datos" sheetId="5" state="hidden" r:id="rId2"/>
    <sheet name="Instructivo" sheetId="4" r:id="rId3"/>
  </sheets>
  <definedNames>
    <definedName name="_xlnm.Print_Area" localSheetId="0">'Riesgo 1'!$A$1:$AK$21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9" i="3" l="1"/>
  <c r="S19" i="3"/>
  <c r="V21" i="3"/>
  <c r="V20" i="3"/>
  <c r="S21" i="3"/>
  <c r="S20" i="3"/>
  <c r="V24" i="3" l="1"/>
  <c r="S24" i="3"/>
  <c r="V23" i="3"/>
  <c r="S23" i="3"/>
  <c r="V22" i="3"/>
  <c r="S22" i="3"/>
  <c r="K22" i="3"/>
  <c r="H22" i="3"/>
  <c r="L22" i="3" l="1"/>
  <c r="M22" i="3" s="1"/>
  <c r="AD22" i="3" s="1"/>
  <c r="AC22" i="3" s="1"/>
  <c r="I22" i="3"/>
  <c r="Z22" i="3" s="1"/>
  <c r="AB22" i="3" s="1"/>
  <c r="Z23" i="3" s="1"/>
  <c r="AD23" i="3" l="1"/>
  <c r="AC23" i="3" s="1"/>
  <c r="N22" i="3"/>
  <c r="O22" i="3" s="1"/>
  <c r="AD24" i="3"/>
  <c r="AC24" i="3" s="1"/>
  <c r="AA22" i="3"/>
  <c r="AE22" i="3" s="1"/>
  <c r="AF22" i="3" s="1"/>
  <c r="AB23" i="3"/>
  <c r="Z24" i="3" s="1"/>
  <c r="AA23" i="3"/>
  <c r="AE23" i="3" s="1"/>
  <c r="AF23" i="3" s="1"/>
  <c r="AA24" i="3" l="1"/>
  <c r="AE24" i="3" s="1"/>
  <c r="AF24" i="3" s="1"/>
  <c r="AB24" i="3"/>
  <c r="V18" i="3" l="1"/>
  <c r="S18" i="3"/>
  <c r="V17" i="3" l="1"/>
  <c r="S17" i="3"/>
  <c r="K17" i="3" l="1"/>
  <c r="L17" i="3" s="1"/>
  <c r="M17" i="3" l="1"/>
  <c r="AD20" i="3" s="1"/>
  <c r="H17" i="3"/>
  <c r="AC20" i="3" l="1"/>
  <c r="AD21" i="3"/>
  <c r="AC21" i="3" s="1"/>
  <c r="AD17" i="3"/>
  <c r="AC17" i="3" s="1"/>
  <c r="I17" i="3"/>
  <c r="N17" i="3"/>
  <c r="O17" i="3" s="1"/>
  <c r="Z17" i="3" l="1"/>
  <c r="AA17" i="3" s="1"/>
  <c r="AE17" i="3" s="1"/>
  <c r="AF17" i="3" s="1"/>
  <c r="AD18" i="3"/>
  <c r="AD19" i="3" s="1"/>
  <c r="AC19" i="3" s="1"/>
  <c r="AB17" i="3" l="1"/>
  <c r="Z18" i="3" s="1"/>
  <c r="AA18" i="3" s="1"/>
  <c r="AC18" i="3"/>
  <c r="AB18" i="3" l="1"/>
  <c r="Z19" i="3" s="1"/>
  <c r="AE18" i="3"/>
  <c r="AF18" i="3" s="1"/>
  <c r="AB19" i="3" l="1"/>
  <c r="Z20" i="3" s="1"/>
  <c r="AA19" i="3"/>
  <c r="AE19" i="3" s="1"/>
  <c r="AF19" i="3" s="1"/>
  <c r="AB20" i="3" l="1"/>
  <c r="Z21" i="3" s="1"/>
  <c r="AA20" i="3"/>
  <c r="AE20" i="3" s="1"/>
  <c r="AF20" i="3" s="1"/>
  <c r="AB21" i="3" l="1"/>
  <c r="AA21" i="3"/>
  <c r="AE21" i="3" s="1"/>
  <c r="AF21"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tc={E6D653F9-2490-49C2-B0EF-7CC0E9972618}</author>
    <author>tc={04AEFB43-60AB-419C-A28C-C8488285F6CE}</author>
  </authors>
  <commentList>
    <comment ref="G17" authorId="0" shapeId="0" xr:uid="{00000000-0006-0000-0000-000001000000}">
      <text>
        <t>[Threaded comment]
Your version of Excel allows you to read this threaded comment; however, any edits to it will get removed if the file is opened in a newer version of Excel. Learn more: https://go.microsoft.com/fwlink/?linkid=870924
Comment:
    Se toma como base el numero de solicitudes recibidas en el 2022</t>
      </text>
    </comment>
    <comment ref="G22" authorId="1" shapeId="0" xr:uid="{00000000-0006-0000-0000-000002000000}">
      <text>
        <t>[Threaded comment]
Your version of Excel allows you to read this threaded comment; however, any edits to it will get removed if the file is opened in a newer version of Excel. Learn more: https://go.microsoft.com/fwlink/?linkid=870924
Comment:
    Se toma como base el numeor de atenciones ciudadanas realizadas en el 2022</t>
      </text>
    </comment>
  </commentList>
</comments>
</file>

<file path=xl/sharedStrings.xml><?xml version="1.0" encoding="utf-8"?>
<sst xmlns="http://schemas.openxmlformats.org/spreadsheetml/2006/main" count="233" uniqueCount="173">
  <si>
    <t>ATENCIÓN A LA CIUDADANÍA</t>
  </si>
  <si>
    <t>CÓDIGO</t>
  </si>
  <si>
    <t>E-PLA-FT-015</t>
  </si>
  <si>
    <t>VERSIÓN</t>
  </si>
  <si>
    <t>10</t>
  </si>
  <si>
    <t>MAPA DE RIESGOS DE GESTIÓN</t>
  </si>
  <si>
    <t>PÁGINA</t>
  </si>
  <si>
    <t>1 DE 1</t>
  </si>
  <si>
    <t>VIGENTE DESDE</t>
  </si>
  <si>
    <t>Proceso</t>
  </si>
  <si>
    <t>SERVICIO A LA CIUDADANÍA</t>
  </si>
  <si>
    <t>Objetivo del Proceso</t>
  </si>
  <si>
    <t>Desarrollar acciones orientadas a la prestación de un servicio amable, respetuoso, digno, humano e incluyente a la ciudadanía; orientando y divulgando de manera ágil, eficiente y efectiva, los servicios y el modelo pedagógico del IDIPRON y direccionando oportunamente los requerimientos ciudadanos, para lograr una ciudadanía satisfecha con el servicio y la atención que se prestada por el proceso.</t>
  </si>
  <si>
    <t>Alcance</t>
  </si>
  <si>
    <t xml:space="preserve">Inicia con la identificación de las necesidades de los usuarios así como las especificaciones y requisitos del servicio, incluye la divulgación de los eventos y proyectos de la entidad, la administración del Sistema de peticiones, quejas, reclamos, sugerencias y denuncias en el Instituto, el seguimiento a las respuestas ciudadanas y finaliza con los ciudadanos orientados y la evaluación de la satisfacción en la prestación de los servicios todo teniendo en cuenta el cumplimiento de los protocolos de atención establecidos en la entidad. </t>
  </si>
  <si>
    <t>IDENTIFICACIÓN DEL RIESGO</t>
  </si>
  <si>
    <t>VALORACIÓN DEL RIESGO</t>
  </si>
  <si>
    <t>GESTIÓN DEL RIESGO</t>
  </si>
  <si>
    <t xml:space="preserve">MONITOREO </t>
  </si>
  <si>
    <t>SEGUIMIENTO Y EVALUACIÓN</t>
  </si>
  <si>
    <t>Atributos</t>
  </si>
  <si>
    <t>No. De Riesgo</t>
  </si>
  <si>
    <t>Impacto</t>
  </si>
  <si>
    <t>Causa Inmediata</t>
  </si>
  <si>
    <t>Causa Raiz</t>
  </si>
  <si>
    <t>Descripción del Riesgo</t>
  </si>
  <si>
    <t>Clasificación Riesgo</t>
  </si>
  <si>
    <t>Frecuencia con la que se realiza la actividad</t>
  </si>
  <si>
    <t>Probabilidad 
Inherente</t>
  </si>
  <si>
    <t>%</t>
  </si>
  <si>
    <t>Criterios de Impacto</t>
  </si>
  <si>
    <t>Observacion de Impacto</t>
  </si>
  <si>
    <t>Impacto
 Inherente</t>
  </si>
  <si>
    <t>Zona de riesgo</t>
  </si>
  <si>
    <t>Zona de riesgo
inherente</t>
  </si>
  <si>
    <t>No. De control</t>
  </si>
  <si>
    <t>Descripción del Control</t>
  </si>
  <si>
    <t>Afectación</t>
  </si>
  <si>
    <t xml:space="preserve">Tipo </t>
  </si>
  <si>
    <t>Implementación</t>
  </si>
  <si>
    <t>Calificación</t>
  </si>
  <si>
    <t>Documentación</t>
  </si>
  <si>
    <t>Frecuencia</t>
  </si>
  <si>
    <t>Evidencia</t>
  </si>
  <si>
    <t xml:space="preserve">Probabilidad Residual </t>
  </si>
  <si>
    <t>Probabilidad Residual Final</t>
  </si>
  <si>
    <t>Impacto Residual Final</t>
  </si>
  <si>
    <t>Zona de Riesgo Final</t>
  </si>
  <si>
    <t>Tratamiento</t>
  </si>
  <si>
    <t>Plan de Acción</t>
  </si>
  <si>
    <t>Responsable</t>
  </si>
  <si>
    <t>Fecha implementación</t>
  </si>
  <si>
    <t>Fecha Del Monitoreo</t>
  </si>
  <si>
    <t>Reporte De La Ejecución De Los Controles</t>
  </si>
  <si>
    <t>Reporte De La Ejecución De Las Acciones Para El Fortalecimento Del Riesgo</t>
  </si>
  <si>
    <t>Reporte De Las Acciones Desarrolladas En Caso De Que Se Haya Materializado El Riesgo</t>
  </si>
  <si>
    <t>Observaciones Del Monitoreo</t>
  </si>
  <si>
    <t xml:space="preserve">OBSERVACIONES OFICINA ASESORA DE PLANEACIÓN </t>
  </si>
  <si>
    <t>OBSERVACIONES OFICINA DE CONTROL INTERNO</t>
  </si>
  <si>
    <t>Reputacional</t>
  </si>
  <si>
    <t>sanciones de entes de control</t>
  </si>
  <si>
    <t>incumplimientos de los términos de ley para la gestión de peticiones ciudadanas</t>
  </si>
  <si>
    <t>Posibilidad de afectación reputacional por  sanciones de entes de control debido al incumplimiento de los términos de ley para la gestión de peticiones ciudadanas ocasionado por el no seguimiento realizado por parte del proceso de Atención a la Ciudadanía</t>
  </si>
  <si>
    <t>El riesgo afecta la imagen de la entidad con algunos usuarios de relevancia frente al logro de los objetivos.</t>
  </si>
  <si>
    <t xml:space="preserve">El sistema Bogota te Escucha informa diariamente a las dependencias las peticiones asignadas para su respuesta y lo tiempos para su vencimiento a través de un semáforo. Cuando se detecta un vencimiento el sistema informa a la alcaldía mayor </t>
  </si>
  <si>
    <t>Preventivo</t>
  </si>
  <si>
    <t>Automático</t>
  </si>
  <si>
    <t>Se encuentra documentado en el manual del usuarios del SDQS</t>
  </si>
  <si>
    <t>diariamente</t>
  </si>
  <si>
    <t>Pantallazos del semaforo desde el usuario adminitrador del sistema de la entidad</t>
  </si>
  <si>
    <t>ACEPTAR EL RIESGO</t>
  </si>
  <si>
    <t>No se formulan acciones de fortalecimiento teniendo en cuenta que el riesgo se encuentra en zona baja y por metodología se acepta el riesgo</t>
  </si>
  <si>
    <t xml:space="preserve">Control 1: En el segundo cuatrimestre de la vigencia 2024,  se revisa diariamente el Sistema Bogotá te Escucha, en el cual se observa las peticiones que ingresan a la entidad, la fecha de vencimiento y el estado de la petición según el "semáforo de términos de ley". El sistema informa a los delegados asignados para el manejo de la plataforma Bogotá te Escucha, el estado de determinada petición de acuerdo a la asignación. La ejecución de actividad del control se puede verificar en los pantallazos anexos, en el cual se identifica la fecha de vencimiento de cada petición, fecha que se le notifica a cada operador funcional que tiene asignada la petición. 
Control 2:  En el segundo cuatrimestre de la vigencia 2024, desde el proceso Servicio a la Ciudadanía se envió semanalmente por correo electrónico a los operadores de la plataforma Bogotá te Escucha de las dependencias, la alerta de las peticiones próximas a vencer; en el cual se solicita atender la petición oportunamente para evitar dar respuesta extemporánea de las peticiones. Se remite una muestra de los seguimientos realizados, en los cuales se puede verificar la ejecución del control en la fecha de envío del seguimiento a los respectivos responsables de la plataforma Bogotá te Escucha y de acuerdo con las peticiones pendientes por gestionar. 
Control 3: En el segundo cuatrimestre de la vigencia 2024, se realizaron tres mesas de trabajo los días 06/06/2024,  23/08/2024 y 10/09/2024, para revisar las peticiones que presentaron gestión extemporánea durante los meses de mayo, julio y agosto. Se revisaron las peticiones y los casos puntuales y se dieron recomendaciones del manejo del sistema para dar el cierre definitivo de la petición en la Sistema Bogotá te Escucha. Se reciben las sugerencias por parte de los asistentes y se expone la normatividad correspondiente a la oportunidad de las respuestas. En el mes de junio no se presentaron respuestas con gestión extemporánea, todas las peticiones se contestaron con gestión oportuna. 
Control 4: En el segundo cuatrimestre de la vigencia 2024, no se emitió memorando, en el entendido que este control se está ajustando en el proceso de actualización documental en el que se encuentra el proceso Servicio a la Ciudadanía. Este control se eliminará del procedimiento "Atención a requerimientos y denuncias ciudadanas a través del aplicativo Bogotá te Escucha  E-SCI-PR-001", ya que el mismo no mitiga el riesgo de ocurrencia de un vencimiento de una petición ciudadana. Así mismo, se cuentan con los controles preventivos para mitigar el riesgo de ocurrencia de vencimientos de peticiones, los cuales estás descritos en la identificación de este riesgo. 
Control 5: En el segundo cuatrimestre de la vigencia 2024, se enviaron correos electrónicos dirigidos a la oficina de Control Disciplinario Interno, en los cuales se informa las peticiones que presentaron gestión extemporánea y gestión oportuna durante los meses de abril, mayo, junio y julio 2024. Se aclara que este reporte se envía mes vencido. El mes de junio no se presentaron peticiones con gestión extemporánea, todas las peticiones se respondieron de manera oportuna. Respecto al reporte del mes de agosto, se indica que se entregará el próximo seguimiento, en el entendido que a corte del presente seguimiento no se ha enviado la información a la Oficina de Control Disciplinario Interno, debido a que el informe de gestión de peticiones del mes de agosto está en construcción y dentro de los términos de Ley para presentar el mismo a la Alcaldía Mayor de Bogotá y la Veeduría Distrital.  </t>
  </si>
  <si>
    <t xml:space="preserve">No se reporta la ejecución de las acciones para el fortalecimiento del riesgo, toda vez que se encuentra en una zona de riesgo bajo.
</t>
  </si>
  <si>
    <t>No se materializó el riesgo</t>
  </si>
  <si>
    <t>Respecto al control No.4 se solicitó una mesa de trabajo con la Oficina Asesora de Planeación, para eliminar el control por las razones expuestas en el reporte de ejecución de los controles, una vez se ajuste el procedimiento "Atención a requerimientos y denuncias ciudadanas a través del aplicativo Bogotá te Escucha  E-SCI-PR-001"</t>
  </si>
  <si>
    <r>
      <rPr>
        <b/>
        <sz val="10"/>
        <color rgb="FF000000"/>
        <rFont val="Times New Roman"/>
      </rPr>
      <t xml:space="preserve">Septiembre 12 de 2024
</t>
    </r>
    <r>
      <rPr>
        <sz val="10"/>
        <color rgb="FF000000"/>
        <rFont val="Times New Roman"/>
      </rPr>
      <t xml:space="preserve">
</t>
    </r>
    <r>
      <rPr>
        <b/>
        <u/>
        <sz val="10"/>
        <color rgb="FF000000"/>
        <rFont val="Times New Roman"/>
      </rPr>
      <t>Control 1</t>
    </r>
    <r>
      <rPr>
        <sz val="10"/>
        <color rgb="FF000000"/>
        <rFont val="Times New Roman"/>
      </rPr>
      <t xml:space="preserve">: se valida el control con el seguimiento a la plataforma "Bogotá te escucha", con las capturas de pantalla de la semaforización del estado de las peticiones.
</t>
    </r>
    <r>
      <rPr>
        <b/>
        <u/>
        <sz val="10"/>
        <color rgb="FF000000"/>
        <rFont val="Times New Roman"/>
      </rPr>
      <t>Control 2</t>
    </r>
    <r>
      <rPr>
        <sz val="10"/>
        <color rgb="FF000000"/>
        <rFont val="Times New Roman"/>
      </rPr>
      <t xml:space="preserve">: se valida el control con el envío de correos a los operadores de la plataforma "Bogotá te escucha", evidenciando las alertas de peticiones próximas a su vencimiento.
</t>
    </r>
    <r>
      <rPr>
        <b/>
        <u/>
        <sz val="10"/>
        <color rgb="FF000000"/>
        <rFont val="Times New Roman"/>
      </rPr>
      <t>Control 3</t>
    </r>
    <r>
      <rPr>
        <sz val="10"/>
        <color rgb="FF000000"/>
        <rFont val="Times New Roman"/>
      </rPr>
      <t xml:space="preserve">: se valida la aplicación del control establecido, con la verificación de la realización de mesas de trabajo los días 06/06/2024,  23/08/2024 y 10/09/2024, sobre peticiones extemporaneas, a través de actas de reunión.
</t>
    </r>
    <r>
      <rPr>
        <b/>
        <u/>
        <sz val="10"/>
        <color rgb="FF000000"/>
        <rFont val="Times New Roman"/>
      </rPr>
      <t>Control 4</t>
    </r>
    <r>
      <rPr>
        <sz val="10"/>
        <color rgb="FF000000"/>
        <rFont val="Times New Roman"/>
      </rPr>
      <t xml:space="preserve">: se valida que no se emitió memorando para alertar a una dependencia sobre el vencimiento de peticiones.
</t>
    </r>
    <r>
      <rPr>
        <b/>
        <u/>
        <sz val="10"/>
        <color rgb="FF000000"/>
        <rFont val="Times New Roman"/>
      </rPr>
      <t>Control 5</t>
    </r>
    <r>
      <rPr>
        <sz val="10"/>
        <color rgb="FF000000"/>
        <rFont val="Times New Roman"/>
      </rPr>
      <t xml:space="preserve">: se verifica el control mediante correos electrónicos dirigidos a la oficina de Control Disciplinario Interno, en los cuales se informa sobre las peticiones que presentaron gestión extemporánea.
</t>
    </r>
    <r>
      <rPr>
        <b/>
        <sz val="10"/>
        <color rgb="FF000000"/>
        <rFont val="Times New Roman"/>
      </rPr>
      <t>Acciones de Fortalecimiento</t>
    </r>
    <r>
      <rPr>
        <sz val="10"/>
        <color rgb="FF000000"/>
        <rFont val="Times New Roman"/>
      </rPr>
      <t xml:space="preserve">: el proceso de Atención a la Ciudadanía no requiere acciones de fortalecimiento.
</t>
    </r>
    <r>
      <rPr>
        <b/>
        <sz val="10"/>
        <color rgb="FF000000"/>
        <rFont val="Times New Roman"/>
      </rPr>
      <t>Riesgo materializado</t>
    </r>
    <r>
      <rPr>
        <sz val="10"/>
        <color rgb="FF000000"/>
        <rFont val="Times New Roman"/>
      </rPr>
      <t xml:space="preserve">: el riesgo para este periodo no se materializó.
</t>
    </r>
    <r>
      <rPr>
        <b/>
        <sz val="10"/>
        <color rgb="FF000000"/>
        <rFont val="Times New Roman"/>
      </rPr>
      <t>Recomendaciones</t>
    </r>
    <r>
      <rPr>
        <sz val="10"/>
        <color rgb="FF000000"/>
        <rFont val="Times New Roman"/>
      </rPr>
      <t xml:space="preserve">: se recomienda seguir cumpliendo con los términos de los seguimientos.
Se recomienda revisar el control 4, y la no ejecución de lo establecido, debido a que este riesgo es correctivo, lo cual difiere de lo justificado por el proceso
</t>
    </r>
  </si>
  <si>
    <t>control 1:  se evidenció la ejecución de la actividad de control. Control 2: se evidenció la ejecución de la actividad de control. Control 3: se evidenció la ejecución de la actividad de control Control 4: No se aportó evidencia que dé cuenta de la ejecución de la actividad de control Control 5: se evidenció la ejecución de la actividad de control.</t>
  </si>
  <si>
    <t>Los servidores del Proceso Servicio a la Ciudadanía realizan seguimiento semanal a las peticiones ciudadanas informando a los procesos a través de correo electronico las peticiones asignadas y las próximas a vencer</t>
  </si>
  <si>
    <t>Manual</t>
  </si>
  <si>
    <t>Se encuentra documentado en el procedimiento 	001 ATENCIÓN A REQUERIMIENTOS Y DENUNCIAS CIUDADANAS A TRAVÉS DEL APLICATIVO BOGOTÁ TE ESCUCHA –SDQS E-SCI-PR-001</t>
  </si>
  <si>
    <t>Semanal</t>
  </si>
  <si>
    <t>Correos electrónicos enviados a las áreas responsables</t>
  </si>
  <si>
    <t>El profesional universitario revisa los informes de gestión de peticiones  y trimestralmente convoca mesa de trabajo a las dependencias que presentaron vencimientos, para analizar las causas que ocasionaron la situación y definir acciones para evitar que se vuelvan a presentar</t>
  </si>
  <si>
    <t>Procedimiento Atención a Requerimientos y Denuncias Ciudadanas a través del aplicativo Bogota Te Escucha -SDQS E-SCI-PR-001</t>
  </si>
  <si>
    <t>Trimestralmente</t>
  </si>
  <si>
    <t>Acta de reunión</t>
  </si>
  <si>
    <t>Los servidores del  Proceso Servicio a la Ciudadanía al momento de detectar una petición vencida, emiten memorando firmado por el Defensor del Ciudadano dirigido al área responsable exortandolo a contestar la petición vencida en el menor tiempo posible y para que no vuelva a ocurrir</t>
  </si>
  <si>
    <t>Correctivo</t>
  </si>
  <si>
    <t>Cada vez que se presenta una petición vencida</t>
  </si>
  <si>
    <t>Memorandos enviados y actas de las mesas de trabajo efectuadas</t>
  </si>
  <si>
    <t>El o la responsable del Proceso Servicio a la Ciudadanía mensualmente emite un correo electrónico a la Oficina de Control Disciplinario Interno informando la cantidad de peticiones vencidas y las áreas responsables para su conocimiento y gestión</t>
  </si>
  <si>
    <t>Mensualmente</t>
  </si>
  <si>
    <t>Correos electrónicos enviados a Control Disciplinario Interno</t>
  </si>
  <si>
    <t>Insatisfacción de grupos de valor</t>
  </si>
  <si>
    <t>orientación inadecuada en la prestación del servicio</t>
  </si>
  <si>
    <t>Posibilidad de afectación reputacional por insatisfacción del grupo de valor debido a una orientación inadecuada en la prestación del servicio</t>
  </si>
  <si>
    <t>El riesgo afecta la imagen de algún área de la organización.</t>
  </si>
  <si>
    <t>El o la responsable del Proceso Servicio a la Ciudadanía gestiona semestralmente capacitaciones para los servidores del  Proceso en temas de servicios prestados por la entidad. Cuando ingresa un nuevo servidor al área se realiza capacitacion en los temas anteriormente descritos</t>
  </si>
  <si>
    <t>Documentado en el Manual de Atención a la Ciudadanía E-SCI-MA-001</t>
  </si>
  <si>
    <t>Semestral</t>
  </si>
  <si>
    <t>Listados de asistencia - Evidencias del tema tratado.</t>
  </si>
  <si>
    <t xml:space="preserve">Control 1: Se realizó una jornada de capacitación el día 14 de junio de 2024 con los integrantes del equipo Servicio a la Ciudadanía, en la cual se explicó la funcionalidad del sistema Bogotá te Escucha, se miraron las peticiones y las funciones de las dependencias para verificar la competencia de dar respuesta a determinado requerimiento, se explican los diferentes formatos a diligenciar para el control de peticiones ciudadanas y las asignaciones a las diferentes dependencias, se expuso la aplicación de protocolos en los diferentes canales de atención de la entidad, registro y asignación de peticiones ciudadanas, cualificaciones y capacitaciones en servicio a la ciudadanía, buzones de sugerencias y así mismo se recomendó no suministrar información de carácter reservado de los beneficiarios, servidores del Instituto y ciudadanía en general.
Control 2: No se ha ejecutado el control a razón de la interrupción e intermitencia del servicio de telefonía fija en la entidad en el segundo cuatrimestre, lo cual tiene que ver con temas logísticos con el operador de telefonía ETB. La novedad fue reportada al proceso Gestión Tecnológica. Con el restablecimiento del servicio, se iniciará el ejercicio de cliente incognito. 
Control 3:  No se ha ejecutado el control a razón de la interrupción e intermitencia del servicio de telefonía fija en la entidad en el segundo cuatrimestre, lo cual tiene que ver con temas logísticos con el operador de telefonía ETB. La novedad fue reportada al proceso Gestión Tecnológica. Con el restablecimiento del servicio, se iniciará el ejercicio de cliente incognito. </t>
  </si>
  <si>
    <t>No se reporta la ejecución de las acciones para el fortalecimiento del riesgo, toda vez que se encuentra en una zona de riesgo bajo.</t>
  </si>
  <si>
    <t xml:space="preserve">Respecto a los controles No. 2 y 3 y las razones expuestas en el reporte de ejecución de los controles, se indica que la situación de la interrución e intermitencia del servicio es a nivel de entidad y no depende directamente del proceso Servicio a la Ciudadanía. No obstante, se está trabajando con el proceso Gestión Tecnológica para la continuidad del servicio de telefonía fija en los puntos de atención a la ciudadanía, y así, realizar el ejercicio de cliente incognito al finalizar el mes de septiembre. </t>
  </si>
  <si>
    <r>
      <rPr>
        <b/>
        <sz val="10"/>
        <color rgb="FF000000"/>
        <rFont val="Times New Roman"/>
      </rPr>
      <t xml:space="preserve">Septiembre 12 de 2024
</t>
    </r>
    <r>
      <rPr>
        <sz val="10"/>
        <color rgb="FF000000"/>
        <rFont val="Times New Roman"/>
      </rPr>
      <t xml:space="preserve">
</t>
    </r>
    <r>
      <rPr>
        <b/>
        <u/>
        <sz val="10"/>
        <color rgb="FF000000"/>
        <rFont val="Times New Roman"/>
      </rPr>
      <t>Control 1</t>
    </r>
    <r>
      <rPr>
        <sz val="10"/>
        <color rgb="FF000000"/>
        <rFont val="Times New Roman"/>
      </rPr>
      <t xml:space="preserve">: se valida el control mediante una jornada de capacitación el día 14 de junio de 2024 con los integrantes del equipo Servicio a la Ciudadanía, con el fin de conocer la plataforma "Bogotá te Escucha".
</t>
    </r>
    <r>
      <rPr>
        <b/>
        <u/>
        <sz val="10"/>
        <color rgb="FF000000"/>
        <rFont val="Times New Roman"/>
      </rPr>
      <t>Controles 2 y 3</t>
    </r>
    <r>
      <rPr>
        <sz val="10"/>
        <color rgb="FF000000"/>
        <rFont val="Times New Roman"/>
      </rPr>
      <t xml:space="preserve">: se exponen las razones en el reporte de ejecución de los controles, las cuales indican que la situación de la interrupción e intermitencia del servicio telefónico para el ejercicio de cliente incógnito, se presenta a nivel de entidad y no es responsabilidad del proceso Servicio a la Ciudadanía.
</t>
    </r>
    <r>
      <rPr>
        <b/>
        <sz val="10"/>
        <color rgb="FF000000"/>
        <rFont val="Times New Roman"/>
      </rPr>
      <t>Acciones de Fortalecimiento</t>
    </r>
    <r>
      <rPr>
        <sz val="10"/>
        <color rgb="FF000000"/>
        <rFont val="Times New Roman"/>
      </rPr>
      <t xml:space="preserve">: el proceso de Atención a la Ciudadanía no requiere acciones de fortalecimiento.
</t>
    </r>
    <r>
      <rPr>
        <b/>
        <u/>
        <sz val="10"/>
        <color rgb="FF000000"/>
        <rFont val="Times New Roman"/>
      </rPr>
      <t>Riesgo materializado</t>
    </r>
    <r>
      <rPr>
        <sz val="10"/>
        <color rgb="FF000000"/>
        <rFont val="Times New Roman"/>
      </rPr>
      <t xml:space="preserve">: el riesgo para este periodo no se materializó.
</t>
    </r>
    <r>
      <rPr>
        <b/>
        <u/>
        <sz val="10"/>
        <color rgb="FF000000"/>
        <rFont val="Times New Roman"/>
      </rPr>
      <t>Recomendaciones</t>
    </r>
    <r>
      <rPr>
        <sz val="10"/>
        <color rgb="FF000000"/>
        <rFont val="Times New Roman"/>
      </rPr>
      <t>: se recomienda seguir cumpliendo con los términos de los seguimientos.
 Se debe articular con la Oficina de la Información y las Nuevas Tecnologías para subsanar los inconvenientes con el servicio de telefonía fija en las sedes institucionales con atención a la ciudadanía.</t>
    </r>
  </si>
  <si>
    <t>control 1: se evidenció la ejecución de la actividad de control. Control 2: No se aportó evidencia que dé cuenta de la ejecución de la actividad de control Control 3 No se aportó evidencia que dé cuenta de la ejecución de la actividad de control</t>
  </si>
  <si>
    <t xml:space="preserve">El o la responsable del Proceso Servicio a la Ciudadanía semestralmente realiza ejercicio de cliente incógnito telefónico a los servidores del proceso para evaluar el manejo de la información y aplicación de protocolos de atención establecidos en la entidad. </t>
  </si>
  <si>
    <t>Detectivo</t>
  </si>
  <si>
    <t>Semestralmente</t>
  </si>
  <si>
    <t xml:space="preserve">Formato de Cliente Incógnito
</t>
  </si>
  <si>
    <t>El o la responsable del Proceso Servicio a la Ciudadanía semestralmente analiza los resultados del ejercicio de cliente incógnito telefónico y en caso de detectar falencias en la implementación del protocolo telefónico o en la información suministrada, realiza mesa de trabajo en donde se socializan los resultados y se realizan las recomendaciones necesarias para garantizar el cumplimiento en el protocolo de la atención telefónica</t>
  </si>
  <si>
    <t>area de impacto</t>
  </si>
  <si>
    <t>PROBABILIDAD DE OCURRENCIA</t>
  </si>
  <si>
    <t>IMPACTO</t>
  </si>
  <si>
    <t>CONDICIONES RIESGO INHERENTE</t>
  </si>
  <si>
    <t>AFECTACIÓN ECONÓMICA O PRESUPUESTAL</t>
  </si>
  <si>
    <t>Económico</t>
  </si>
  <si>
    <t>MUY BAJA</t>
  </si>
  <si>
    <t>LEVE</t>
  </si>
  <si>
    <t>MUY BAJA - LEVE</t>
  </si>
  <si>
    <t>BAJO</t>
  </si>
  <si>
    <t>Afectación Menor a 700 SMLMV</t>
  </si>
  <si>
    <t>Leve</t>
  </si>
  <si>
    <t>BAJA</t>
  </si>
  <si>
    <t>MENOR</t>
  </si>
  <si>
    <t>MUY BAJA - MENOR</t>
  </si>
  <si>
    <t>Afectación Entre 700 y 1500 SMLMV</t>
  </si>
  <si>
    <t>Menor</t>
  </si>
  <si>
    <t>Económico y Reputacional</t>
  </si>
  <si>
    <t>MEDIA</t>
  </si>
  <si>
    <t>MODERADO</t>
  </si>
  <si>
    <t>MUY BAJA - MODERADO</t>
  </si>
  <si>
    <t>Afectación Entre 1500 y 2300 SMLMV</t>
  </si>
  <si>
    <t>Moderado</t>
  </si>
  <si>
    <t>ALTA</t>
  </si>
  <si>
    <t>MAYOR</t>
  </si>
  <si>
    <t>MUY BAJA - MAYOR</t>
  </si>
  <si>
    <t>ALTO</t>
  </si>
  <si>
    <t>Afectación Entre 2300 y 3000 SMLMV</t>
  </si>
  <si>
    <t>Mayor</t>
  </si>
  <si>
    <t>MUY ALTA</t>
  </si>
  <si>
    <t>CATASTRÓFICO</t>
  </si>
  <si>
    <t>MUY BAJA - CATASTRÓFICO</t>
  </si>
  <si>
    <t>EXTREMO</t>
  </si>
  <si>
    <t xml:space="preserve">Afectación Mayor a 3000 SMLMV </t>
  </si>
  <si>
    <t>Catastrófico</t>
  </si>
  <si>
    <t>BAJA - LEVE</t>
  </si>
  <si>
    <t>BAJA - MENOR</t>
  </si>
  <si>
    <t>AFECTACIÓN REPUTACIONAL</t>
  </si>
  <si>
    <t>BAJA - MODERADO</t>
  </si>
  <si>
    <t>BAJA - MAYOR</t>
  </si>
  <si>
    <t>El riesgo afecta la imagen de la entidad internamente, de conocimiento general nivel interno, de junta directiva y/o de proveedores</t>
  </si>
  <si>
    <t>BAJA - CATASTRÓFICO</t>
  </si>
  <si>
    <t>MEDIA - LEVE</t>
  </si>
  <si>
    <t>El riesgo afecta la imagen de la entidad con efecto publicitario sostenido a nivel de sector administrativo o distrital</t>
  </si>
  <si>
    <t>MEDIA - MENOR</t>
  </si>
  <si>
    <t>El riesgo afecta la imagen de la entidad a nivel nacional, con efecto publicitario sostenido a nivel país</t>
  </si>
  <si>
    <t>MEDIA - MODERADO</t>
  </si>
  <si>
    <t>MEDIA - MAYOR</t>
  </si>
  <si>
    <t>MEDIA - CATASTRÓFICO</t>
  </si>
  <si>
    <t>ALTA - LEVE</t>
  </si>
  <si>
    <t>TIPO DE CONTROL</t>
  </si>
  <si>
    <t>ALTA - MENOR</t>
  </si>
  <si>
    <t>ALTA - MODERADO</t>
  </si>
  <si>
    <t>ALTA - MAYOR</t>
  </si>
  <si>
    <t>ALTA - CATASTRÓFICO</t>
  </si>
  <si>
    <t>MUY ALTA - LEVE</t>
  </si>
  <si>
    <t>IMPLEMENTACIÓN</t>
  </si>
  <si>
    <t>MUY ALTA - MENOR</t>
  </si>
  <si>
    <t>MUY ALTA - MODERADO</t>
  </si>
  <si>
    <t>MUY ALTA - MAYOR</t>
  </si>
  <si>
    <t>MUY ALTA - CATASTRÓFICO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</si>
</sst>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18">
    <font>
      <sz val="11"/>
      <color theme="1"/>
      <name val="Calibri"/>
      <family val="2"/>
      <scheme val="minor"/>
    </font>
    <font>
      <b/>
      <sz val="12"/>
      <color theme="1"/>
      <name val="Times New Roman"/>
      <family val="1"/>
    </font>
    <font>
      <sz val="12"/>
      <color theme="1"/>
      <name val="Times New Roman"/>
      <family val="1"/>
    </font>
    <font>
      <sz val="14"/>
      <color theme="1"/>
      <name val="Times New Roman"/>
      <family val="1"/>
    </font>
    <font>
      <b/>
      <sz val="10"/>
      <color theme="1"/>
      <name val="Times New Roman"/>
      <family val="1"/>
    </font>
    <font>
      <sz val="14"/>
      <name val="Times New Roman"/>
      <family val="1"/>
    </font>
    <font>
      <sz val="11"/>
      <color theme="1"/>
      <name val="Calibri"/>
      <family val="2"/>
      <scheme val="minor"/>
    </font>
    <font>
      <b/>
      <sz val="11"/>
      <color theme="1"/>
      <name val="Calibri"/>
      <family val="2"/>
      <scheme val="minor"/>
    </font>
    <font>
      <b/>
      <sz val="16"/>
      <color theme="1"/>
      <name val="Times New Roman"/>
      <family val="1"/>
    </font>
    <font>
      <sz val="12"/>
      <name val="Times New Roman"/>
      <family val="1"/>
    </font>
    <font>
      <b/>
      <sz val="18"/>
      <color theme="1"/>
      <name val="Times New Roman"/>
      <family val="1"/>
    </font>
    <font>
      <sz val="10"/>
      <color theme="1"/>
      <name val="Times New Roman"/>
      <family val="1"/>
    </font>
    <font>
      <sz val="14"/>
      <color rgb="FF000000"/>
      <name val="Times New Roman"/>
      <family val="1"/>
    </font>
    <font>
      <sz val="10"/>
      <color rgb="FF000000"/>
      <name val="Times New Roman"/>
      <family val="1"/>
    </font>
    <font>
      <b/>
      <sz val="10"/>
      <color rgb="FF000000"/>
      <name val="Times New Roman"/>
      <family val="1"/>
    </font>
    <font>
      <sz val="10"/>
      <color rgb="FF000000"/>
      <name val="Times New Roman"/>
    </font>
    <font>
      <b/>
      <u/>
      <sz val="10"/>
      <color rgb="FF000000"/>
      <name val="Times New Roman"/>
    </font>
    <font>
      <b/>
      <sz val="10"/>
      <color rgb="FF000000"/>
      <name val="Times New Roman"/>
    </font>
  </fonts>
  <fills count="6">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7" tint="0.79998168889431442"/>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indexed="64"/>
      </left>
      <right style="thin">
        <color indexed="64"/>
      </right>
      <top/>
      <bottom style="thin">
        <color rgb="FF000000"/>
      </bottom>
      <diagonal/>
    </border>
    <border>
      <left style="medium">
        <color indexed="64"/>
      </left>
      <right style="thin">
        <color indexed="64"/>
      </right>
      <top/>
      <bottom style="medium">
        <color rgb="FF000000"/>
      </bottom>
      <diagonal/>
    </border>
    <border>
      <left style="medium">
        <color indexed="64"/>
      </left>
      <right style="medium">
        <color indexed="64"/>
      </right>
      <top/>
      <bottom style="thin">
        <color rgb="FF000000"/>
      </bottom>
      <diagonal/>
    </border>
    <border>
      <left style="thin">
        <color indexed="64"/>
      </left>
      <right style="thin">
        <color indexed="64"/>
      </right>
      <top/>
      <bottom style="thin">
        <color rgb="FF000000"/>
      </bottom>
      <diagonal/>
    </border>
    <border>
      <left style="medium">
        <color indexed="64"/>
      </left>
      <right style="thin">
        <color indexed="64"/>
      </right>
      <top style="thin">
        <color rgb="FF000000"/>
      </top>
      <bottom/>
      <diagonal/>
    </border>
  </borders>
  <cellStyleXfs count="2">
    <xf numFmtId="0" fontId="0" fillId="0" borderId="0"/>
    <xf numFmtId="41" fontId="6" fillId="0" borderId="0" applyFont="0" applyFill="0" applyBorder="0" applyAlignment="0" applyProtection="0"/>
  </cellStyleXfs>
  <cellXfs count="239">
    <xf numFmtId="0" fontId="0" fillId="0" borderId="0" xfId="0"/>
    <xf numFmtId="0" fontId="2" fillId="0" borderId="0" xfId="0" applyFont="1"/>
    <xf numFmtId="0" fontId="2" fillId="0" borderId="0" xfId="0" applyFont="1" applyAlignment="1">
      <alignment horizontal="left"/>
    </xf>
    <xf numFmtId="0" fontId="0" fillId="0" borderId="0" xfId="0" applyAlignment="1">
      <alignment horizontal="left"/>
    </xf>
    <xf numFmtId="0" fontId="2" fillId="0" borderId="0" xfId="0" applyFont="1" applyAlignment="1">
      <alignment wrapText="1"/>
    </xf>
    <xf numFmtId="0" fontId="0" fillId="0" borderId="0" xfId="0" applyAlignment="1">
      <alignment horizontal="center" vertical="center"/>
    </xf>
    <xf numFmtId="0" fontId="2" fillId="0" borderId="1" xfId="0" applyFont="1" applyBorder="1" applyAlignment="1">
      <alignment horizontal="center" vertical="center" textRotation="90"/>
    </xf>
    <xf numFmtId="0" fontId="1" fillId="0" borderId="0" xfId="0" applyFont="1" applyAlignment="1">
      <alignment horizontal="center" vertical="center" wrapText="1"/>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center" vertical="center" textRotation="90" wrapText="1"/>
    </xf>
    <xf numFmtId="0" fontId="3" fillId="2" borderId="30" xfId="0" applyFont="1" applyFill="1" applyBorder="1" applyAlignment="1">
      <alignment horizontal="center" vertical="center" textRotation="90"/>
    </xf>
    <xf numFmtId="0" fontId="5" fillId="2" borderId="5"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5" xfId="0" applyFont="1" applyFill="1" applyBorder="1" applyAlignment="1">
      <alignment horizontal="center" vertical="center" wrapText="1"/>
    </xf>
    <xf numFmtId="0" fontId="2" fillId="2" borderId="31" xfId="0" applyFont="1" applyFill="1" applyBorder="1" applyAlignment="1">
      <alignment horizontal="center" vertical="center" textRotation="90" wrapText="1"/>
    </xf>
    <xf numFmtId="0" fontId="2" fillId="2" borderId="30" xfId="0" applyFont="1" applyFill="1" applyBorder="1" applyAlignment="1">
      <alignment horizontal="center" vertical="center" textRotation="90"/>
    </xf>
    <xf numFmtId="0" fontId="2" fillId="2" borderId="5" xfId="0" applyFont="1" applyFill="1" applyBorder="1" applyAlignment="1">
      <alignment horizontal="center" vertical="center"/>
    </xf>
    <xf numFmtId="0" fontId="2" fillId="2" borderId="5" xfId="0" applyFont="1" applyFill="1" applyBorder="1" applyAlignment="1">
      <alignment horizontal="center" vertical="center" textRotation="90"/>
    </xf>
    <xf numFmtId="0" fontId="2" fillId="2" borderId="5" xfId="0" applyFont="1" applyFill="1" applyBorder="1" applyAlignment="1">
      <alignment horizontal="center" vertical="center" textRotation="90" wrapText="1"/>
    </xf>
    <xf numFmtId="0" fontId="2" fillId="2" borderId="30" xfId="0" applyFont="1" applyFill="1" applyBorder="1" applyAlignment="1">
      <alignment horizontal="center" vertical="center"/>
    </xf>
    <xf numFmtId="0" fontId="2" fillId="0" borderId="18" xfId="0" applyFont="1" applyBorder="1" applyAlignment="1">
      <alignment horizontal="center" vertical="center"/>
    </xf>
    <xf numFmtId="0" fontId="2" fillId="0" borderId="16" xfId="0" applyFont="1" applyBorder="1" applyAlignment="1">
      <alignment horizontal="center" vertical="center" textRotation="90"/>
    </xf>
    <xf numFmtId="0" fontId="2" fillId="0" borderId="16" xfId="0" applyFont="1" applyBorder="1" applyAlignment="1">
      <alignment horizontal="center" vertical="center" textRotation="90" wrapText="1"/>
    </xf>
    <xf numFmtId="0" fontId="3" fillId="3" borderId="5" xfId="0" applyFont="1" applyFill="1" applyBorder="1" applyAlignment="1">
      <alignment horizontal="center" vertical="center" wrapText="1"/>
    </xf>
    <xf numFmtId="9" fontId="0" fillId="0" borderId="0" xfId="0" applyNumberFormat="1"/>
    <xf numFmtId="0" fontId="7" fillId="0" borderId="0" xfId="0" applyFont="1"/>
    <xf numFmtId="0" fontId="0" fillId="0" borderId="0" xfId="0" applyAlignment="1">
      <alignment wrapText="1"/>
    </xf>
    <xf numFmtId="9" fontId="0" fillId="0" borderId="0" xfId="0" applyNumberFormat="1" applyAlignment="1">
      <alignment horizontal="center"/>
    </xf>
    <xf numFmtId="0" fontId="1" fillId="0" borderId="0" xfId="0" applyFont="1" applyAlignment="1">
      <alignment horizontal="center" vertical="center"/>
    </xf>
    <xf numFmtId="0" fontId="2" fillId="0" borderId="0" xfId="0" applyFont="1" applyAlignment="1">
      <alignment horizontal="justify" vertical="center" wrapText="1"/>
    </xf>
    <xf numFmtId="0" fontId="2" fillId="2" borderId="23" xfId="0" applyFont="1" applyFill="1" applyBorder="1"/>
    <xf numFmtId="0" fontId="2" fillId="2" borderId="7" xfId="0" applyFont="1" applyFill="1" applyBorder="1"/>
    <xf numFmtId="0" fontId="1" fillId="2" borderId="5" xfId="0" applyFont="1" applyFill="1" applyBorder="1" applyAlignment="1">
      <alignment horizontal="center" vertical="center"/>
    </xf>
    <xf numFmtId="0" fontId="2" fillId="0" borderId="36" xfId="0" applyFont="1" applyBorder="1" applyAlignment="1">
      <alignment horizontal="center" vertical="center"/>
    </xf>
    <xf numFmtId="0" fontId="2" fillId="0" borderId="6" xfId="0" applyFont="1" applyBorder="1" applyAlignment="1">
      <alignment horizontal="center" vertical="center" textRotation="90"/>
    </xf>
    <xf numFmtId="0" fontId="2" fillId="0" borderId="21" xfId="0" applyFont="1" applyBorder="1" applyAlignment="1">
      <alignment horizontal="left"/>
    </xf>
    <xf numFmtId="0" fontId="2" fillId="0" borderId="10" xfId="0" applyFont="1" applyBorder="1" applyAlignment="1">
      <alignment horizontal="center" vertical="center" textRotation="90"/>
    </xf>
    <xf numFmtId="0" fontId="2" fillId="0" borderId="10" xfId="0" applyFont="1" applyBorder="1" applyAlignment="1">
      <alignment horizontal="center" vertical="center" textRotation="90" wrapText="1"/>
    </xf>
    <xf numFmtId="0" fontId="2" fillId="0" borderId="29" xfId="0" applyFont="1" applyBorder="1" applyAlignment="1">
      <alignment horizontal="left"/>
    </xf>
    <xf numFmtId="0" fontId="2" fillId="2" borderId="31" xfId="0" applyFont="1" applyFill="1" applyBorder="1" applyAlignment="1">
      <alignment horizontal="center" vertical="center" wrapText="1"/>
    </xf>
    <xf numFmtId="0" fontId="11" fillId="0" borderId="0" xfId="0" applyFont="1"/>
    <xf numFmtId="0" fontId="4" fillId="0" borderId="0" xfId="0" applyFont="1"/>
    <xf numFmtId="0" fontId="11" fillId="2" borderId="30"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0" borderId="30" xfId="0" applyFont="1" applyBorder="1" applyAlignment="1">
      <alignment horizontal="center" vertical="center"/>
    </xf>
    <xf numFmtId="0" fontId="2" fillId="0" borderId="5" xfId="0" applyFont="1" applyBorder="1" applyAlignment="1">
      <alignment horizontal="center" vertical="center" textRotation="90"/>
    </xf>
    <xf numFmtId="0" fontId="2" fillId="0" borderId="5" xfId="0" applyFont="1" applyBorder="1" applyAlignment="1">
      <alignment horizontal="center" vertical="center" textRotation="90" wrapText="1"/>
    </xf>
    <xf numFmtId="0" fontId="2" fillId="4" borderId="10"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6" xfId="0" applyFont="1" applyFill="1" applyBorder="1" applyAlignment="1">
      <alignment horizontal="center" vertical="center"/>
    </xf>
    <xf numFmtId="9" fontId="9" fillId="4" borderId="10" xfId="0" applyNumberFormat="1" applyFont="1" applyFill="1" applyBorder="1" applyAlignment="1">
      <alignment horizontal="center" vertical="center"/>
    </xf>
    <xf numFmtId="9" fontId="9" fillId="4" borderId="1" xfId="0" applyNumberFormat="1" applyFont="1" applyFill="1" applyBorder="1" applyAlignment="1">
      <alignment horizontal="center" vertical="center"/>
    </xf>
    <xf numFmtId="9" fontId="9" fillId="4" borderId="16" xfId="0" applyNumberFormat="1" applyFont="1" applyFill="1" applyBorder="1" applyAlignment="1">
      <alignment horizontal="center" vertical="center"/>
    </xf>
    <xf numFmtId="9" fontId="9" fillId="4" borderId="6" xfId="0" applyNumberFormat="1" applyFont="1" applyFill="1" applyBorder="1" applyAlignment="1">
      <alignment horizontal="center" vertical="center"/>
    </xf>
    <xf numFmtId="9" fontId="2" fillId="4" borderId="10" xfId="0" applyNumberFormat="1" applyFont="1" applyFill="1" applyBorder="1" applyAlignment="1">
      <alignment horizontal="center" vertical="center"/>
    </xf>
    <xf numFmtId="0" fontId="2" fillId="4" borderId="10" xfId="0" applyFont="1" applyFill="1" applyBorder="1" applyAlignment="1">
      <alignment horizontal="center" vertical="center" textRotation="90"/>
    </xf>
    <xf numFmtId="0" fontId="3" fillId="4" borderId="10" xfId="0" applyFont="1" applyFill="1" applyBorder="1" applyAlignment="1">
      <alignment horizontal="center" vertical="center" textRotation="90"/>
    </xf>
    <xf numFmtId="9" fontId="2" fillId="4" borderId="1" xfId="0" applyNumberFormat="1" applyFont="1" applyFill="1" applyBorder="1" applyAlignment="1">
      <alignment horizontal="center" vertical="center"/>
    </xf>
    <xf numFmtId="0" fontId="2" fillId="4" borderId="1" xfId="0" applyFont="1" applyFill="1" applyBorder="1" applyAlignment="1">
      <alignment horizontal="center" vertical="center" textRotation="90"/>
    </xf>
    <xf numFmtId="164" fontId="2" fillId="4" borderId="1" xfId="0" applyNumberFormat="1" applyFont="1" applyFill="1" applyBorder="1" applyAlignment="1">
      <alignment horizontal="center" vertical="center"/>
    </xf>
    <xf numFmtId="0" fontId="3" fillId="4" borderId="1" xfId="0" applyFont="1" applyFill="1" applyBorder="1" applyAlignment="1">
      <alignment horizontal="center" vertical="center" textRotation="90"/>
    </xf>
    <xf numFmtId="9" fontId="2" fillId="4" borderId="1" xfId="0" applyNumberFormat="1" applyFont="1" applyFill="1" applyBorder="1" applyAlignment="1">
      <alignment horizontal="center" vertical="center" textRotation="90"/>
    </xf>
    <xf numFmtId="9" fontId="2" fillId="4" borderId="16" xfId="0" applyNumberFormat="1" applyFont="1" applyFill="1" applyBorder="1" applyAlignment="1">
      <alignment horizontal="center" vertical="center"/>
    </xf>
    <xf numFmtId="0" fontId="2" fillId="4" borderId="16" xfId="0" applyFont="1" applyFill="1" applyBorder="1" applyAlignment="1">
      <alignment horizontal="center" vertical="center" textRotation="90"/>
    </xf>
    <xf numFmtId="164" fontId="2" fillId="4" borderId="16" xfId="0" applyNumberFormat="1" applyFont="1" applyFill="1" applyBorder="1" applyAlignment="1">
      <alignment horizontal="center" vertical="center"/>
    </xf>
    <xf numFmtId="0" fontId="3" fillId="4" borderId="16" xfId="0" applyFont="1" applyFill="1" applyBorder="1" applyAlignment="1">
      <alignment horizontal="center" vertical="center" textRotation="90"/>
    </xf>
    <xf numFmtId="9" fontId="2" fillId="4" borderId="16" xfId="0" applyNumberFormat="1" applyFont="1" applyFill="1" applyBorder="1" applyAlignment="1">
      <alignment horizontal="center" vertical="center" textRotation="90"/>
    </xf>
    <xf numFmtId="9" fontId="2" fillId="4" borderId="6" xfId="0" applyNumberFormat="1" applyFont="1" applyFill="1" applyBorder="1" applyAlignment="1">
      <alignment horizontal="center" vertical="center"/>
    </xf>
    <xf numFmtId="0" fontId="2" fillId="4" borderId="6" xfId="0" applyFont="1" applyFill="1" applyBorder="1" applyAlignment="1">
      <alignment horizontal="center" vertical="center" textRotation="90"/>
    </xf>
    <xf numFmtId="164" fontId="2" fillId="4" borderId="6" xfId="0" applyNumberFormat="1" applyFont="1" applyFill="1" applyBorder="1" applyAlignment="1">
      <alignment horizontal="center" vertical="center"/>
    </xf>
    <xf numFmtId="0" fontId="3" fillId="4" borderId="6" xfId="0" applyFont="1" applyFill="1" applyBorder="1" applyAlignment="1">
      <alignment horizontal="center" vertical="center" textRotation="90"/>
    </xf>
    <xf numFmtId="9" fontId="2" fillId="4" borderId="6" xfId="0" applyNumberFormat="1" applyFont="1" applyFill="1" applyBorder="1" applyAlignment="1">
      <alignment horizontal="center" vertical="center" textRotation="90"/>
    </xf>
    <xf numFmtId="0" fontId="2" fillId="4" borderId="10" xfId="0" applyFont="1" applyFill="1" applyBorder="1" applyAlignment="1">
      <alignment vertical="center" textRotation="90"/>
    </xf>
    <xf numFmtId="0" fontId="2" fillId="4" borderId="1" xfId="0" applyFont="1" applyFill="1" applyBorder="1" applyAlignment="1">
      <alignment vertical="center" textRotation="90"/>
    </xf>
    <xf numFmtId="0" fontId="2" fillId="4" borderId="16" xfId="0" applyFont="1" applyFill="1" applyBorder="1" applyAlignment="1">
      <alignment vertical="center" textRotation="90"/>
    </xf>
    <xf numFmtId="0" fontId="2" fillId="4" borderId="6" xfId="0" applyFont="1" applyFill="1" applyBorder="1" applyAlignment="1">
      <alignment vertical="center" textRotation="90"/>
    </xf>
    <xf numFmtId="9" fontId="2" fillId="4" borderId="10" xfId="0" applyNumberFormat="1" applyFont="1" applyFill="1" applyBorder="1" applyAlignment="1">
      <alignment horizontal="center" vertical="center" textRotation="90" wrapText="1"/>
    </xf>
    <xf numFmtId="9" fontId="2" fillId="4" borderId="1" xfId="0" applyNumberFormat="1" applyFont="1" applyFill="1" applyBorder="1" applyAlignment="1">
      <alignment horizontal="center" vertical="center" textRotation="90" wrapText="1"/>
    </xf>
    <xf numFmtId="0" fontId="2" fillId="0" borderId="16" xfId="0" applyFont="1" applyBorder="1" applyAlignment="1">
      <alignment horizontal="justify" vertical="center" wrapText="1"/>
    </xf>
    <xf numFmtId="0" fontId="0" fillId="0" borderId="29" xfId="0" applyBorder="1"/>
    <xf numFmtId="0" fontId="2" fillId="0" borderId="41" xfId="0" applyFont="1" applyBorder="1" applyAlignment="1">
      <alignment horizontal="justify" vertical="center" wrapText="1"/>
    </xf>
    <xf numFmtId="0" fontId="2" fillId="0" borderId="1" xfId="0" applyFont="1" applyBorder="1" applyAlignment="1">
      <alignment horizontal="left" vertical="center" wrapText="1"/>
    </xf>
    <xf numFmtId="0" fontId="2" fillId="0" borderId="16" xfId="0" applyFont="1" applyBorder="1" applyAlignment="1">
      <alignment horizontal="left" vertical="center" wrapText="1"/>
    </xf>
    <xf numFmtId="0" fontId="2" fillId="0" borderId="1" xfId="0" applyFont="1" applyBorder="1" applyAlignment="1">
      <alignment horizontal="justify" vertical="center" wrapText="1"/>
    </xf>
    <xf numFmtId="0" fontId="9" fillId="0" borderId="5" xfId="0" applyFont="1" applyBorder="1" applyAlignment="1">
      <alignment horizontal="center" vertical="center" textRotation="90" wrapText="1"/>
    </xf>
    <xf numFmtId="0" fontId="9" fillId="0" borderId="32" xfId="0" applyFont="1" applyBorder="1" applyAlignment="1">
      <alignment horizontal="center" vertical="center" textRotation="90" wrapText="1"/>
    </xf>
    <xf numFmtId="0" fontId="9" fillId="0" borderId="16" xfId="0" applyFont="1" applyBorder="1" applyAlignment="1">
      <alignment horizontal="center" vertical="center" textRotation="90" wrapText="1"/>
    </xf>
    <xf numFmtId="0" fontId="14" fillId="0" borderId="0" xfId="0" applyFont="1"/>
    <xf numFmtId="0" fontId="13" fillId="0" borderId="0" xfId="0" applyFont="1"/>
    <xf numFmtId="0" fontId="13" fillId="0" borderId="29" xfId="0" applyFont="1" applyBorder="1"/>
    <xf numFmtId="0" fontId="13" fillId="5" borderId="40" xfId="0" applyFont="1" applyFill="1" applyBorder="1" applyAlignment="1">
      <alignment vertical="center" wrapText="1"/>
    </xf>
    <xf numFmtId="0" fontId="13" fillId="5" borderId="42" xfId="0" applyFont="1" applyFill="1" applyBorder="1" applyAlignment="1">
      <alignment vertical="center" wrapText="1"/>
    </xf>
    <xf numFmtId="0" fontId="13" fillId="5" borderId="49" xfId="0" applyFont="1" applyFill="1" applyBorder="1" applyAlignment="1">
      <alignment vertical="center" wrapText="1"/>
    </xf>
    <xf numFmtId="0" fontId="13" fillId="0" borderId="32" xfId="0" applyFont="1" applyBorder="1" applyAlignment="1">
      <alignment horizontal="center" vertical="center" wrapText="1"/>
    </xf>
    <xf numFmtId="0" fontId="13" fillId="0" borderId="6" xfId="0" applyFont="1" applyBorder="1" applyAlignment="1">
      <alignment horizontal="center" vertical="center" wrapText="1"/>
    </xf>
    <xf numFmtId="0" fontId="1" fillId="2" borderId="2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4" xfId="0" applyFont="1" applyFill="1" applyBorder="1" applyAlignment="1">
      <alignment horizontal="center" vertical="center"/>
    </xf>
    <xf numFmtId="14" fontId="13" fillId="5" borderId="30" xfId="0" applyNumberFormat="1" applyFont="1" applyFill="1" applyBorder="1" applyAlignment="1">
      <alignment horizontal="center" vertical="center"/>
    </xf>
    <xf numFmtId="0" fontId="13" fillId="5" borderId="35" xfId="0" applyFont="1" applyFill="1" applyBorder="1" applyAlignment="1">
      <alignment horizontal="center" vertical="center"/>
    </xf>
    <xf numFmtId="0" fontId="13" fillId="5" borderId="47" xfId="0" applyFont="1" applyFill="1" applyBorder="1" applyAlignment="1">
      <alignment horizontal="center" vertical="center"/>
    </xf>
    <xf numFmtId="0" fontId="15" fillId="5" borderId="30" xfId="0" applyFont="1" applyFill="1" applyBorder="1" applyAlignment="1">
      <alignment vertical="top" wrapText="1"/>
    </xf>
    <xf numFmtId="0" fontId="14" fillId="5" borderId="35" xfId="0" applyFont="1" applyFill="1" applyBorder="1" applyAlignment="1">
      <alignment vertical="top" wrapText="1"/>
    </xf>
    <xf numFmtId="0" fontId="14" fillId="5" borderId="47" xfId="0" applyFont="1" applyFill="1" applyBorder="1" applyAlignment="1">
      <alignment vertical="top" wrapText="1"/>
    </xf>
    <xf numFmtId="0" fontId="13" fillId="5" borderId="30" xfId="0" applyFont="1" applyFill="1" applyBorder="1" applyAlignment="1">
      <alignment vertical="center" wrapText="1"/>
    </xf>
    <xf numFmtId="0" fontId="13" fillId="5" borderId="35" xfId="0" applyFont="1" applyFill="1" applyBorder="1" applyAlignment="1">
      <alignment vertical="center" wrapText="1"/>
    </xf>
    <xf numFmtId="0" fontId="15" fillId="0" borderId="30" xfId="0" applyFont="1" applyBorder="1" applyAlignment="1" applyProtection="1">
      <alignment horizontal="center" vertical="center" wrapText="1"/>
      <protection locked="0"/>
    </xf>
    <xf numFmtId="0" fontId="13" fillId="0" borderId="35" xfId="0" applyFont="1" applyBorder="1" applyAlignment="1" applyProtection="1">
      <alignment horizontal="center" vertical="center" wrapText="1"/>
      <protection locked="0"/>
    </xf>
    <xf numFmtId="0" fontId="13" fillId="0" borderId="5" xfId="0" applyFont="1" applyBorder="1" applyAlignment="1">
      <alignment horizontal="center" vertical="center" wrapText="1"/>
    </xf>
    <xf numFmtId="0" fontId="13" fillId="0" borderId="50" xfId="0" applyFont="1" applyBorder="1" applyAlignment="1">
      <alignment horizontal="center" vertical="center" wrapText="1"/>
    </xf>
    <xf numFmtId="14" fontId="13" fillId="5" borderId="35" xfId="0" applyNumberFormat="1" applyFont="1" applyFill="1" applyBorder="1" applyAlignment="1">
      <alignment vertical="center"/>
    </xf>
    <xf numFmtId="0" fontId="13" fillId="5" borderId="35" xfId="0" applyFont="1" applyFill="1" applyBorder="1" applyAlignment="1">
      <alignment vertical="center"/>
    </xf>
    <xf numFmtId="0" fontId="13" fillId="5" borderId="48" xfId="0" applyFont="1" applyFill="1" applyBorder="1" applyAlignment="1">
      <alignment vertical="center"/>
    </xf>
    <xf numFmtId="0" fontId="15" fillId="5" borderId="42" xfId="0" applyFont="1" applyFill="1" applyBorder="1" applyAlignment="1">
      <alignment vertical="center" wrapText="1"/>
    </xf>
    <xf numFmtId="0" fontId="13" fillId="5" borderId="42" xfId="0" applyFont="1" applyFill="1" applyBorder="1" applyAlignment="1">
      <alignment vertical="center" wrapText="1"/>
    </xf>
    <xf numFmtId="0" fontId="13" fillId="5" borderId="43" xfId="0" applyFont="1" applyFill="1" applyBorder="1" applyAlignment="1">
      <alignment vertical="center" wrapText="1"/>
    </xf>
    <xf numFmtId="0" fontId="13" fillId="5" borderId="40" xfId="0" applyFont="1" applyFill="1" applyBorder="1" applyAlignment="1">
      <alignment vertical="center" wrapText="1"/>
    </xf>
    <xf numFmtId="0" fontId="13" fillId="5" borderId="47" xfId="0" applyFont="1" applyFill="1" applyBorder="1" applyAlignment="1">
      <alignment vertical="center" wrapText="1"/>
    </xf>
    <xf numFmtId="0" fontId="15" fillId="0" borderId="44" xfId="0" applyFont="1" applyBorder="1" applyAlignment="1" applyProtection="1">
      <alignment horizontal="center" vertical="center" wrapText="1"/>
      <protection locked="0"/>
    </xf>
    <xf numFmtId="0" fontId="11" fillId="0" borderId="45" xfId="0" applyFont="1" applyBorder="1" applyAlignment="1" applyProtection="1">
      <alignment horizontal="center" vertical="center" wrapText="1"/>
      <protection locked="0"/>
    </xf>
    <xf numFmtId="0" fontId="11" fillId="0" borderId="46" xfId="0" applyFont="1" applyBorder="1" applyAlignment="1" applyProtection="1">
      <alignment horizontal="center" vertical="center" wrapText="1"/>
      <protection locked="0"/>
    </xf>
    <xf numFmtId="0" fontId="13" fillId="5" borderId="40" xfId="0" applyFont="1" applyFill="1" applyBorder="1" applyAlignment="1">
      <alignment horizontal="left" vertical="center" wrapText="1"/>
    </xf>
    <xf numFmtId="0" fontId="13" fillId="5" borderId="42" xfId="0" applyFont="1" applyFill="1" applyBorder="1" applyAlignment="1">
      <alignment horizontal="left" vertical="center" wrapText="1"/>
    </xf>
    <xf numFmtId="0" fontId="13" fillId="5" borderId="49" xfId="0" applyFont="1" applyFill="1" applyBorder="1" applyAlignment="1">
      <alignment horizontal="left" vertical="center" wrapText="1"/>
    </xf>
    <xf numFmtId="0" fontId="13" fillId="5" borderId="51" xfId="0" applyFont="1" applyFill="1" applyBorder="1" applyAlignment="1">
      <alignment horizontal="left" vertical="center" wrapText="1"/>
    </xf>
    <xf numFmtId="0" fontId="13" fillId="5" borderId="35" xfId="0" applyFont="1" applyFill="1" applyBorder="1" applyAlignment="1">
      <alignment horizontal="left" vertical="center" wrapText="1"/>
    </xf>
    <xf numFmtId="0" fontId="13" fillId="5" borderId="47" xfId="0" applyFont="1" applyFill="1" applyBorder="1" applyAlignment="1">
      <alignment horizontal="left" vertical="center" wrapText="1"/>
    </xf>
    <xf numFmtId="0" fontId="1" fillId="2" borderId="18"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8" xfId="0" applyFont="1" applyFill="1" applyBorder="1" applyAlignment="1">
      <alignment horizontal="center"/>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11" xfId="0" applyFont="1" applyFill="1" applyBorder="1" applyAlignment="1">
      <alignment horizontal="center"/>
    </xf>
    <xf numFmtId="0" fontId="2" fillId="2" borderId="6" xfId="0" applyFont="1" applyFill="1" applyBorder="1" applyAlignment="1">
      <alignment horizontal="center"/>
    </xf>
    <xf numFmtId="0" fontId="2" fillId="2" borderId="12" xfId="0" applyFont="1" applyFill="1" applyBorder="1" applyAlignment="1">
      <alignment horizontal="center"/>
    </xf>
    <xf numFmtId="0" fontId="1" fillId="2" borderId="1" xfId="0" applyFont="1" applyFill="1" applyBorder="1" applyAlignment="1">
      <alignment horizontal="center"/>
    </xf>
    <xf numFmtId="9" fontId="3" fillId="4" borderId="10" xfId="0" applyNumberFormat="1" applyFont="1" applyFill="1" applyBorder="1" applyAlignment="1">
      <alignment horizontal="center" vertical="center"/>
    </xf>
    <xf numFmtId="9" fontId="3" fillId="4" borderId="1" xfId="0" applyNumberFormat="1" applyFont="1" applyFill="1" applyBorder="1" applyAlignment="1">
      <alignment horizontal="center" vertical="center"/>
    </xf>
    <xf numFmtId="9" fontId="3" fillId="4" borderId="5" xfId="0" applyNumberFormat="1" applyFont="1" applyFill="1" applyBorder="1" applyAlignment="1">
      <alignment horizontal="center" vertical="center"/>
    </xf>
    <xf numFmtId="9" fontId="3" fillId="4" borderId="16" xfId="0" applyNumberFormat="1" applyFont="1" applyFill="1" applyBorder="1" applyAlignment="1">
      <alignment horizontal="center" vertical="center"/>
    </xf>
    <xf numFmtId="0" fontId="3" fillId="3" borderId="10"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6" xfId="0" applyFont="1" applyBorder="1" applyAlignment="1">
      <alignment horizontal="center" vertical="center" wrapText="1"/>
    </xf>
    <xf numFmtId="0" fontId="3" fillId="0" borderId="10"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16" xfId="0" applyFont="1" applyBorder="1" applyAlignment="1">
      <alignment horizontal="center" vertical="center"/>
    </xf>
    <xf numFmtId="0" fontId="3" fillId="4" borderId="10"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6" xfId="0" applyFont="1" applyFill="1" applyBorder="1" applyAlignment="1">
      <alignment horizontal="center" vertical="center"/>
    </xf>
    <xf numFmtId="0" fontId="10" fillId="4" borderId="9" xfId="0" applyFont="1" applyFill="1" applyBorder="1" applyAlignment="1">
      <alignment horizontal="center" vertical="center" textRotation="90"/>
    </xf>
    <xf numFmtId="0" fontId="10" fillId="4" borderId="32" xfId="0" applyFont="1" applyFill="1" applyBorder="1" applyAlignment="1">
      <alignment horizontal="center" vertical="center" textRotation="90"/>
    </xf>
    <xf numFmtId="0" fontId="10" fillId="4" borderId="33" xfId="0" applyFont="1" applyFill="1" applyBorder="1" applyAlignment="1">
      <alignment horizontal="center" vertical="center" textRotation="90"/>
    </xf>
    <xf numFmtId="9" fontId="3" fillId="0" borderId="9" xfId="0" applyNumberFormat="1" applyFont="1" applyBorder="1" applyAlignment="1">
      <alignment horizontal="center" vertical="center" wrapText="1"/>
    </xf>
    <xf numFmtId="9" fontId="3" fillId="0" borderId="32" xfId="0" applyNumberFormat="1" applyFont="1" applyBorder="1" applyAlignment="1">
      <alignment horizontal="center" vertical="center" wrapText="1"/>
    </xf>
    <xf numFmtId="9" fontId="3" fillId="0" borderId="33" xfId="0" applyNumberFormat="1" applyFont="1" applyBorder="1" applyAlignment="1">
      <alignment horizontal="center" vertical="center" wrapText="1"/>
    </xf>
    <xf numFmtId="0" fontId="3" fillId="0" borderId="18" xfId="0" applyFont="1" applyBorder="1" applyAlignment="1">
      <alignment horizontal="center" vertical="center"/>
    </xf>
    <xf numFmtId="0" fontId="3" fillId="0" borderId="13" xfId="0" applyFont="1" applyBorder="1" applyAlignment="1">
      <alignment horizontal="center" vertical="center"/>
    </xf>
    <xf numFmtId="0" fontId="3" fillId="0" borderId="30" xfId="0" applyFont="1" applyBorder="1" applyAlignment="1">
      <alignment horizontal="center" vertical="center"/>
    </xf>
    <xf numFmtId="0" fontId="3" fillId="0" borderId="15" xfId="0" applyFont="1" applyBorder="1" applyAlignment="1">
      <alignment horizontal="center" vertical="center"/>
    </xf>
    <xf numFmtId="0" fontId="4" fillId="0" borderId="20"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5"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0" xfId="0" applyFont="1" applyAlignment="1">
      <alignment horizontal="center" vertical="center" wrapText="1"/>
    </xf>
    <xf numFmtId="0" fontId="8" fillId="0" borderId="26"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14" fontId="2" fillId="0" borderId="11" xfId="0" applyNumberFormat="1" applyFont="1" applyBorder="1" applyAlignment="1">
      <alignment horizontal="center" vertical="center" wrapText="1"/>
    </xf>
    <xf numFmtId="14" fontId="2" fillId="0" borderId="38" xfId="0" applyNumberFormat="1" applyFont="1" applyBorder="1" applyAlignment="1">
      <alignment horizontal="center" vertical="center" wrapText="1"/>
    </xf>
    <xf numFmtId="14" fontId="2" fillId="0" borderId="39" xfId="0" applyNumberFormat="1" applyFont="1" applyBorder="1" applyAlignment="1">
      <alignment horizontal="center" vertical="center" wrapText="1"/>
    </xf>
    <xf numFmtId="41" fontId="3" fillId="0" borderId="9" xfId="1" applyFont="1" applyBorder="1" applyAlignment="1">
      <alignment horizontal="center" vertical="center" wrapText="1"/>
    </xf>
    <xf numFmtId="41" fontId="3" fillId="0" borderId="32" xfId="1" applyFont="1" applyBorder="1" applyAlignment="1">
      <alignment horizontal="center" vertical="center" wrapText="1"/>
    </xf>
    <xf numFmtId="41" fontId="3" fillId="0" borderId="33" xfId="1" applyFont="1" applyBorder="1" applyAlignment="1">
      <alignment horizontal="center" vertical="center" wrapText="1"/>
    </xf>
    <xf numFmtId="9" fontId="3" fillId="4" borderId="9" xfId="0" applyNumberFormat="1" applyFont="1" applyFill="1" applyBorder="1" applyAlignment="1">
      <alignment horizontal="center" vertical="center"/>
    </xf>
    <xf numFmtId="9" fontId="3" fillId="4" borderId="32" xfId="0" applyNumberFormat="1" applyFont="1" applyFill="1" applyBorder="1" applyAlignment="1">
      <alignment horizontal="center" vertical="center"/>
    </xf>
    <xf numFmtId="9" fontId="3" fillId="4" borderId="33" xfId="0" applyNumberFormat="1" applyFont="1" applyFill="1" applyBorder="1" applyAlignment="1">
      <alignment horizontal="center" vertical="center"/>
    </xf>
    <xf numFmtId="0" fontId="1" fillId="0" borderId="19" xfId="0" applyFont="1" applyBorder="1" applyAlignment="1">
      <alignment horizontal="center" vertical="center" textRotation="90"/>
    </xf>
    <xf numFmtId="0" fontId="1" fillId="0" borderId="14" xfId="0" applyFont="1" applyBorder="1" applyAlignment="1">
      <alignment horizontal="center" vertical="center" textRotation="90"/>
    </xf>
    <xf numFmtId="0" fontId="1" fillId="0" borderId="31" xfId="0" applyFont="1" applyBorder="1" applyAlignment="1">
      <alignment horizontal="center" vertical="center" textRotation="90"/>
    </xf>
    <xf numFmtId="0" fontId="1" fillId="0" borderId="17" xfId="0" applyFont="1" applyBorder="1" applyAlignment="1">
      <alignment horizontal="center" vertical="center" textRotation="90"/>
    </xf>
    <xf numFmtId="0" fontId="1" fillId="2" borderId="1" xfId="0" applyFont="1" applyFill="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3" fillId="0" borderId="36" xfId="0" applyFont="1" applyBorder="1" applyAlignment="1">
      <alignment horizontal="center" vertical="center"/>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0" fontId="3" fillId="3" borderId="6" xfId="0" applyFont="1" applyFill="1" applyBorder="1" applyAlignment="1">
      <alignment horizontal="center" vertical="center" wrapText="1"/>
    </xf>
    <xf numFmtId="0" fontId="3" fillId="4" borderId="6" xfId="0" applyFont="1" applyFill="1" applyBorder="1" applyAlignment="1">
      <alignment horizontal="center" vertical="center"/>
    </xf>
    <xf numFmtId="9" fontId="3" fillId="4" borderId="6" xfId="0" applyNumberFormat="1" applyFont="1" applyFill="1" applyBorder="1" applyAlignment="1">
      <alignment horizontal="center" vertical="center"/>
    </xf>
    <xf numFmtId="0" fontId="1" fillId="0" borderId="12" xfId="0" applyFont="1" applyBorder="1" applyAlignment="1">
      <alignment horizontal="center" vertical="center" textRotation="90"/>
    </xf>
    <xf numFmtId="0" fontId="1" fillId="0" borderId="20" xfId="0" applyFont="1" applyBorder="1" applyAlignment="1">
      <alignment horizontal="center" vertical="center"/>
    </xf>
    <xf numFmtId="0" fontId="1" fillId="0" borderId="22" xfId="0" applyFont="1" applyBorder="1" applyAlignment="1">
      <alignment horizontal="center" vertical="center"/>
    </xf>
    <xf numFmtId="0" fontId="1" fillId="0" borderId="28" xfId="0" applyFont="1" applyBorder="1" applyAlignment="1">
      <alignment horizontal="center" vertical="center"/>
    </xf>
    <xf numFmtId="0" fontId="1" fillId="0" borderId="25" xfId="0" applyFont="1" applyBorder="1" applyAlignment="1">
      <alignment horizontal="center" vertical="center"/>
    </xf>
    <xf numFmtId="49" fontId="4" fillId="0" borderId="20" xfId="0" applyNumberFormat="1" applyFont="1" applyBorder="1" applyAlignment="1">
      <alignment horizontal="center" vertical="center" wrapText="1"/>
    </xf>
    <xf numFmtId="49" fontId="4" fillId="0" borderId="22" xfId="0" applyNumberFormat="1" applyFont="1" applyBorder="1" applyAlignment="1">
      <alignment horizontal="center" vertical="center" wrapText="1"/>
    </xf>
    <xf numFmtId="49" fontId="4" fillId="0" borderId="28" xfId="0" applyNumberFormat="1" applyFont="1" applyBorder="1" applyAlignment="1">
      <alignment horizontal="center" vertical="center" wrapText="1"/>
    </xf>
    <xf numFmtId="49" fontId="4" fillId="0" borderId="25" xfId="0" applyNumberFormat="1" applyFont="1" applyBorder="1" applyAlignment="1">
      <alignment horizontal="center" vertical="center" wrapText="1"/>
    </xf>
    <xf numFmtId="14" fontId="1" fillId="0" borderId="20" xfId="0" applyNumberFormat="1" applyFont="1" applyBorder="1" applyAlignment="1">
      <alignment horizontal="center" vertical="center"/>
    </xf>
  </cellXfs>
  <cellStyles count="2">
    <cellStyle name="Millares [0]" xfId="1" builtinId="6"/>
    <cellStyle name="Normal" xfId="0" builtinId="0"/>
  </cellStyles>
  <dxfs count="28">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theme="9" tint="0.39994506668294322"/>
        </patternFill>
      </fill>
    </dxf>
    <dxf>
      <fill>
        <patternFill>
          <bgColor rgb="FF00B050"/>
        </patternFill>
      </fill>
    </dxf>
    <dxf>
      <fill>
        <patternFill>
          <bgColor rgb="FFFFFF00"/>
        </patternFill>
      </fill>
    </dxf>
    <dxf>
      <fill>
        <patternFill>
          <bgColor rgb="FF92D050"/>
        </patternFill>
      </fill>
    </dxf>
    <dxf>
      <fill>
        <patternFill>
          <bgColor rgb="FFFFC000"/>
        </patternFill>
      </fill>
    </dxf>
    <dxf>
      <fill>
        <patternFill>
          <bgColor rgb="FFFF0000"/>
        </patternFill>
      </fill>
    </dxf>
    <dxf>
      <font>
        <b/>
        <i val="0"/>
        <color auto="1"/>
      </font>
      <fill>
        <patternFill>
          <bgColor theme="9" tint="0.39994506668294322"/>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
      <font>
        <b/>
        <i val="0"/>
        <color auto="1"/>
      </font>
      <fill>
        <patternFill>
          <bgColor rgb="FF00B050"/>
        </patternFill>
      </fill>
    </dxf>
    <dxf>
      <font>
        <b/>
        <i val="0"/>
        <color auto="1"/>
      </font>
      <fill>
        <patternFill>
          <bgColor theme="9" tint="0.39994506668294322"/>
        </patternFill>
      </fill>
    </dxf>
    <dxf>
      <font>
        <b/>
        <i val="0"/>
        <color auto="1"/>
      </font>
      <fill>
        <patternFill>
          <bgColor rgb="FF00B050"/>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560916</xdr:colOff>
      <xdr:row>0</xdr:row>
      <xdr:rowOff>101599</xdr:rowOff>
    </xdr:from>
    <xdr:to>
      <xdr:col>1</xdr:col>
      <xdr:colOff>1238250</xdr:colOff>
      <xdr:row>7</xdr:row>
      <xdr:rowOff>99975</xdr:rowOff>
    </xdr:to>
    <xdr:pic>
      <xdr:nvPicPr>
        <xdr:cNvPr id="2" name="Imagen 1">
          <a:extLst>
            <a:ext uri="{FF2B5EF4-FFF2-40B4-BE49-F238E27FC236}">
              <a16:creationId xmlns:a16="http://schemas.microsoft.com/office/drawing/2014/main" id="{1BF5B8BD-5FBC-469D-A094-A625C186B6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0916" y="101599"/>
          <a:ext cx="1439334" cy="1446743"/>
        </a:xfrm>
        <a:prstGeom prst="rect">
          <a:avLst/>
        </a:prstGeom>
        <a:noFill/>
        <a:ln>
          <a:noFill/>
        </a:ln>
      </xdr:spPr>
    </xdr:pic>
    <xdr:clientData/>
  </xdr:twoCellAnchor>
  <xdr:twoCellAnchor editAs="oneCell">
    <xdr:from>
      <xdr:col>0</xdr:col>
      <xdr:colOff>560916</xdr:colOff>
      <xdr:row>0</xdr:row>
      <xdr:rowOff>101599</xdr:rowOff>
    </xdr:from>
    <xdr:to>
      <xdr:col>1</xdr:col>
      <xdr:colOff>1238250</xdr:colOff>
      <xdr:row>7</xdr:row>
      <xdr:rowOff>20600</xdr:rowOff>
    </xdr:to>
    <xdr:pic>
      <xdr:nvPicPr>
        <xdr:cNvPr id="3" name="Imagen 2">
          <a:extLst>
            <a:ext uri="{FF2B5EF4-FFF2-40B4-BE49-F238E27FC236}">
              <a16:creationId xmlns:a16="http://schemas.microsoft.com/office/drawing/2014/main" id="{5BD8C717-81A6-4286-AF02-7D12FF0C409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0916" y="101599"/>
          <a:ext cx="1439334" cy="1452526"/>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Willington Granados Herrera" id="{0A2FC301-36B1-4940-A93B-ACB95E43B104}" userId="S::willington.granados@idipron.gov.co::31b240b4-d49a-4bf7-b038-72480c7a6c4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17" dT="2022-04-06T14:00:39.30" personId="{0A2FC301-36B1-4940-A93B-ACB95E43B104}" id="{E6D653F9-2490-49C2-B0EF-7CC0E9972618}">
    <text>Se toma como base el numero de solicitudes recibidas en el 2022</text>
  </threadedComment>
  <threadedComment ref="G22" dT="2022-04-06T14:18:20.43" personId="{0A2FC301-36B1-4940-A93B-ACB95E43B104}" id="{04AEFB43-60AB-419C-A28C-C8488285F6CE}">
    <text>Se toma como base el numeor de atenciones ciudadanas realizadas en el 2022</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34"/>
  <sheetViews>
    <sheetView showGridLines="0" tabSelected="1" topLeftCell="AP22" zoomScaleNormal="100" zoomScaleSheetLayoutView="90" workbookViewId="0">
      <selection activeCell="AT25" sqref="AT25"/>
    </sheetView>
  </sheetViews>
  <sheetFormatPr defaultColWidth="11.42578125" defaultRowHeight="15.75"/>
  <cols>
    <col min="2" max="2" width="27.140625" customWidth="1"/>
    <col min="3" max="3" width="26" customWidth="1"/>
    <col min="4" max="4" width="19.140625" customWidth="1"/>
    <col min="5" max="5" width="25.42578125" customWidth="1"/>
    <col min="6" max="6" width="25.42578125" hidden="1" customWidth="1"/>
    <col min="7" max="8" width="20.140625" customWidth="1"/>
    <col min="9" max="9" width="9.42578125" customWidth="1"/>
    <col min="10" max="10" width="25.42578125" customWidth="1"/>
    <col min="11" max="11" width="32.85546875" hidden="1" customWidth="1"/>
    <col min="12" max="12" width="20.140625" style="1" customWidth="1"/>
    <col min="13" max="13" width="9.42578125" style="1" customWidth="1"/>
    <col min="14" max="14" width="26.85546875" style="1" customWidth="1"/>
    <col min="15" max="15" width="11.28515625" style="1" customWidth="1"/>
    <col min="16" max="16" width="1" style="1" customWidth="1"/>
    <col min="17" max="17" width="5.140625" style="1" customWidth="1"/>
    <col min="18" max="18" width="46.7109375" style="1" customWidth="1"/>
    <col min="19" max="19" width="15.85546875" style="1" customWidth="1"/>
    <col min="20" max="22" width="5.140625" style="1" customWidth="1"/>
    <col min="23" max="23" width="21.7109375" style="1" customWidth="1"/>
    <col min="24" max="24" width="11.42578125" style="1" customWidth="1"/>
    <col min="25" max="25" width="15.28515625" style="1" customWidth="1"/>
    <col min="26" max="27" width="7.28515625" style="1" customWidth="1"/>
    <col min="28" max="28" width="8.7109375" style="1" customWidth="1"/>
    <col min="29" max="29" width="8" style="1" customWidth="1"/>
    <col min="30" max="31" width="7.28515625" style="1" customWidth="1"/>
    <col min="32" max="32" width="9.28515625" style="1" customWidth="1"/>
    <col min="33" max="33" width="8.5703125" style="4" customWidth="1"/>
    <col min="34" max="34" width="1" style="4" customWidth="1"/>
    <col min="35" max="35" width="26.85546875" style="4" customWidth="1"/>
    <col min="36" max="36" width="26.7109375" style="1" customWidth="1"/>
    <col min="37" max="37" width="20.85546875" style="1" customWidth="1"/>
    <col min="38" max="38" width="0.7109375" customWidth="1"/>
    <col min="39" max="39" width="18.28515625" customWidth="1"/>
    <col min="40" max="43" width="45" customWidth="1"/>
    <col min="44" max="44" width="1" customWidth="1"/>
    <col min="45" max="45" width="45" customWidth="1"/>
    <col min="46" max="46" width="55.140625" customWidth="1"/>
  </cols>
  <sheetData>
    <row r="1" spans="1:46" ht="15.75" customHeight="1">
      <c r="A1" s="182"/>
      <c r="B1" s="183"/>
      <c r="C1" s="188" t="s">
        <v>0</v>
      </c>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189"/>
      <c r="AL1" s="189"/>
      <c r="AM1" s="189"/>
      <c r="AN1" s="189"/>
      <c r="AO1" s="189"/>
      <c r="AP1" s="190"/>
      <c r="AQ1" s="182" t="s">
        <v>1</v>
      </c>
      <c r="AR1" s="183"/>
      <c r="AS1" s="230" t="s">
        <v>2</v>
      </c>
      <c r="AT1" s="231"/>
    </row>
    <row r="2" spans="1:46" ht="15.75" customHeight="1" thickBot="1">
      <c r="A2" s="184"/>
      <c r="B2" s="185"/>
      <c r="C2" s="191"/>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c r="AL2" s="192"/>
      <c r="AM2" s="192"/>
      <c r="AN2" s="192"/>
      <c r="AO2" s="192"/>
      <c r="AP2" s="193"/>
      <c r="AQ2" s="186"/>
      <c r="AR2" s="187"/>
      <c r="AS2" s="232"/>
      <c r="AT2" s="233"/>
    </row>
    <row r="3" spans="1:46" ht="15.75" customHeight="1">
      <c r="A3" s="184"/>
      <c r="B3" s="185"/>
      <c r="C3" s="191"/>
      <c r="D3" s="192"/>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c r="AI3" s="192"/>
      <c r="AJ3" s="192"/>
      <c r="AK3" s="192"/>
      <c r="AL3" s="192"/>
      <c r="AM3" s="192"/>
      <c r="AN3" s="192"/>
      <c r="AO3" s="192"/>
      <c r="AP3" s="193"/>
      <c r="AQ3" s="182" t="s">
        <v>3</v>
      </c>
      <c r="AR3" s="183"/>
      <c r="AS3" s="234" t="s">
        <v>4</v>
      </c>
      <c r="AT3" s="235"/>
    </row>
    <row r="4" spans="1:46" ht="16.5" customHeight="1" thickBot="1">
      <c r="A4" s="184"/>
      <c r="B4" s="185"/>
      <c r="C4" s="194"/>
      <c r="D4" s="195"/>
      <c r="E4" s="195"/>
      <c r="F4" s="195"/>
      <c r="G4" s="195"/>
      <c r="H4" s="195"/>
      <c r="I4" s="195"/>
      <c r="J4" s="195"/>
      <c r="K4" s="195"/>
      <c r="L4" s="195"/>
      <c r="M4" s="195"/>
      <c r="N4" s="195"/>
      <c r="O4" s="195"/>
      <c r="P4" s="195"/>
      <c r="Q4" s="195"/>
      <c r="R4" s="195"/>
      <c r="S4" s="195"/>
      <c r="T4" s="195"/>
      <c r="U4" s="195"/>
      <c r="V4" s="195"/>
      <c r="W4" s="195"/>
      <c r="X4" s="195"/>
      <c r="Y4" s="195"/>
      <c r="Z4" s="195"/>
      <c r="AA4" s="195"/>
      <c r="AB4" s="195"/>
      <c r="AC4" s="195"/>
      <c r="AD4" s="195"/>
      <c r="AE4" s="195"/>
      <c r="AF4" s="195"/>
      <c r="AG4" s="195"/>
      <c r="AH4" s="195"/>
      <c r="AI4" s="195"/>
      <c r="AJ4" s="195"/>
      <c r="AK4" s="195"/>
      <c r="AL4" s="195"/>
      <c r="AM4" s="195"/>
      <c r="AN4" s="195"/>
      <c r="AO4" s="195"/>
      <c r="AP4" s="196"/>
      <c r="AQ4" s="186"/>
      <c r="AR4" s="187"/>
      <c r="AS4" s="236"/>
      <c r="AT4" s="237"/>
    </row>
    <row r="5" spans="1:46" ht="20.45" customHeight="1">
      <c r="A5" s="184"/>
      <c r="B5" s="185"/>
      <c r="C5" s="191" t="s">
        <v>5</v>
      </c>
      <c r="D5" s="192"/>
      <c r="E5" s="192"/>
      <c r="F5" s="192"/>
      <c r="G5" s="192"/>
      <c r="H5" s="192"/>
      <c r="I5" s="192"/>
      <c r="J5" s="192"/>
      <c r="K5" s="192"/>
      <c r="L5" s="192"/>
      <c r="M5" s="192"/>
      <c r="N5" s="192"/>
      <c r="O5" s="192"/>
      <c r="P5" s="192"/>
      <c r="Q5" s="192"/>
      <c r="R5" s="192"/>
      <c r="S5" s="192"/>
      <c r="T5" s="192"/>
      <c r="U5" s="192"/>
      <c r="V5" s="192"/>
      <c r="W5" s="192"/>
      <c r="X5" s="192"/>
      <c r="Y5" s="192"/>
      <c r="Z5" s="192"/>
      <c r="AA5" s="192"/>
      <c r="AB5" s="192"/>
      <c r="AC5" s="192"/>
      <c r="AD5" s="192"/>
      <c r="AE5" s="192"/>
      <c r="AF5" s="192"/>
      <c r="AG5" s="192"/>
      <c r="AH5" s="192"/>
      <c r="AI5" s="192"/>
      <c r="AJ5" s="192"/>
      <c r="AK5" s="192"/>
      <c r="AL5" s="192"/>
      <c r="AM5" s="192"/>
      <c r="AN5" s="192"/>
      <c r="AO5" s="192"/>
      <c r="AP5" s="193"/>
      <c r="AQ5" s="182" t="s">
        <v>6</v>
      </c>
      <c r="AR5" s="183"/>
      <c r="AS5" s="182" t="s">
        <v>7</v>
      </c>
      <c r="AT5" s="183"/>
    </row>
    <row r="6" spans="1:46" ht="15" customHeight="1" thickBot="1">
      <c r="A6" s="184"/>
      <c r="B6" s="185"/>
      <c r="C6" s="191"/>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192"/>
      <c r="AO6" s="192"/>
      <c r="AP6" s="193"/>
      <c r="AQ6" s="186"/>
      <c r="AR6" s="187"/>
      <c r="AS6" s="186"/>
      <c r="AT6" s="187"/>
    </row>
    <row r="7" spans="1:46" ht="15.75" customHeight="1">
      <c r="A7" s="184"/>
      <c r="B7" s="185"/>
      <c r="C7" s="191"/>
      <c r="D7" s="192"/>
      <c r="E7" s="192"/>
      <c r="F7" s="192"/>
      <c r="G7" s="192"/>
      <c r="H7" s="192"/>
      <c r="I7" s="192"/>
      <c r="J7" s="192"/>
      <c r="K7" s="192"/>
      <c r="L7" s="192"/>
      <c r="M7" s="192"/>
      <c r="N7" s="192"/>
      <c r="O7" s="192"/>
      <c r="P7" s="192"/>
      <c r="Q7" s="192"/>
      <c r="R7" s="192"/>
      <c r="S7" s="192"/>
      <c r="T7" s="192"/>
      <c r="U7" s="192"/>
      <c r="V7" s="192"/>
      <c r="W7" s="192"/>
      <c r="X7" s="192"/>
      <c r="Y7" s="192"/>
      <c r="Z7" s="192"/>
      <c r="AA7" s="192"/>
      <c r="AB7" s="192"/>
      <c r="AC7" s="192"/>
      <c r="AD7" s="192"/>
      <c r="AE7" s="192"/>
      <c r="AF7" s="192"/>
      <c r="AG7" s="192"/>
      <c r="AH7" s="192"/>
      <c r="AI7" s="192"/>
      <c r="AJ7" s="192"/>
      <c r="AK7" s="192"/>
      <c r="AL7" s="192"/>
      <c r="AM7" s="192"/>
      <c r="AN7" s="192"/>
      <c r="AO7" s="192"/>
      <c r="AP7" s="193"/>
      <c r="AQ7" s="182" t="s">
        <v>8</v>
      </c>
      <c r="AR7" s="183"/>
      <c r="AS7" s="238">
        <v>44838</v>
      </c>
      <c r="AT7" s="231"/>
    </row>
    <row r="8" spans="1:46" ht="16.5" customHeight="1" thickBot="1">
      <c r="A8" s="186"/>
      <c r="B8" s="187"/>
      <c r="C8" s="194"/>
      <c r="D8" s="195"/>
      <c r="E8" s="195"/>
      <c r="F8" s="195"/>
      <c r="G8" s="195"/>
      <c r="H8" s="195"/>
      <c r="I8" s="195"/>
      <c r="J8" s="195"/>
      <c r="K8" s="195"/>
      <c r="L8" s="195"/>
      <c r="M8" s="195"/>
      <c r="N8" s="195"/>
      <c r="O8" s="195"/>
      <c r="P8" s="195"/>
      <c r="Q8" s="195"/>
      <c r="R8" s="195"/>
      <c r="S8" s="195"/>
      <c r="T8" s="195"/>
      <c r="U8" s="195"/>
      <c r="V8" s="195"/>
      <c r="W8" s="195"/>
      <c r="X8" s="195"/>
      <c r="Y8" s="195"/>
      <c r="Z8" s="195"/>
      <c r="AA8" s="195"/>
      <c r="AB8" s="195"/>
      <c r="AC8" s="195"/>
      <c r="AD8" s="195"/>
      <c r="AE8" s="195"/>
      <c r="AF8" s="195"/>
      <c r="AG8" s="195"/>
      <c r="AH8" s="195"/>
      <c r="AI8" s="195"/>
      <c r="AJ8" s="195"/>
      <c r="AK8" s="195"/>
      <c r="AL8" s="195"/>
      <c r="AM8" s="195"/>
      <c r="AN8" s="195"/>
      <c r="AO8" s="195"/>
      <c r="AP8" s="196"/>
      <c r="AQ8" s="186"/>
      <c r="AR8" s="187"/>
      <c r="AS8" s="232"/>
      <c r="AT8" s="233"/>
    </row>
    <row r="10" spans="1:46" ht="54" customHeight="1">
      <c r="A10" s="216" t="s">
        <v>9</v>
      </c>
      <c r="B10" s="216"/>
      <c r="C10" s="216"/>
      <c r="D10" s="217" t="s">
        <v>10</v>
      </c>
      <c r="E10" s="218"/>
      <c r="F10" s="218"/>
      <c r="G10" s="218"/>
      <c r="H10" s="218"/>
      <c r="I10" s="218"/>
      <c r="J10" s="218"/>
      <c r="K10" s="218"/>
      <c r="L10" s="218"/>
      <c r="M10" s="219"/>
      <c r="N10" s="29"/>
      <c r="AG10" s="1"/>
      <c r="AH10" s="1"/>
      <c r="AI10" s="1"/>
    </row>
    <row r="11" spans="1:46" s="3" customFormat="1" ht="75" customHeight="1">
      <c r="A11" s="216" t="s">
        <v>11</v>
      </c>
      <c r="B11" s="216"/>
      <c r="C11" s="216"/>
      <c r="D11" s="220" t="s">
        <v>12</v>
      </c>
      <c r="E11" s="221"/>
      <c r="F11" s="221"/>
      <c r="G11" s="221"/>
      <c r="H11" s="221"/>
      <c r="I11" s="221"/>
      <c r="J11" s="221"/>
      <c r="K11" s="221"/>
      <c r="L11" s="221"/>
      <c r="M11" s="222"/>
      <c r="N11" s="30"/>
      <c r="O11" s="2"/>
      <c r="P11" s="2"/>
      <c r="Q11" s="2"/>
      <c r="R11" s="2"/>
      <c r="S11" s="2"/>
      <c r="T11" s="2"/>
      <c r="U11" s="2"/>
      <c r="V11" s="2"/>
      <c r="W11" s="2"/>
      <c r="X11" s="2"/>
      <c r="Y11" s="2"/>
      <c r="Z11" s="2"/>
      <c r="AA11" s="2"/>
      <c r="AB11" s="2"/>
      <c r="AC11" s="2"/>
      <c r="AD11" s="2"/>
      <c r="AE11" s="2"/>
      <c r="AF11" s="2"/>
      <c r="AG11" s="2"/>
      <c r="AH11" s="2"/>
      <c r="AI11" s="2"/>
      <c r="AJ11" s="2"/>
      <c r="AK11" s="2"/>
    </row>
    <row r="12" spans="1:46" s="3" customFormat="1" ht="81" customHeight="1">
      <c r="A12" s="216" t="s">
        <v>13</v>
      </c>
      <c r="B12" s="216"/>
      <c r="C12" s="216"/>
      <c r="D12" s="220" t="s">
        <v>14</v>
      </c>
      <c r="E12" s="221"/>
      <c r="F12" s="221"/>
      <c r="G12" s="221"/>
      <c r="H12" s="221"/>
      <c r="I12" s="221"/>
      <c r="J12" s="221"/>
      <c r="K12" s="221"/>
      <c r="L12" s="221"/>
      <c r="M12" s="222"/>
      <c r="N12" s="30"/>
      <c r="O12" s="2"/>
      <c r="P12" s="2"/>
      <c r="Q12" s="2"/>
      <c r="R12" s="2"/>
      <c r="S12" s="2"/>
      <c r="T12" s="2"/>
      <c r="U12" s="2"/>
      <c r="V12" s="2"/>
      <c r="W12" s="2"/>
      <c r="X12" s="2"/>
      <c r="Y12" s="2"/>
      <c r="Z12" s="2"/>
      <c r="AA12" s="2"/>
      <c r="AB12" s="2"/>
      <c r="AC12" s="2"/>
      <c r="AD12" s="2"/>
      <c r="AE12" s="2"/>
      <c r="AF12" s="2"/>
      <c r="AG12" s="2"/>
      <c r="AH12" s="2"/>
      <c r="AI12" s="2"/>
      <c r="AJ12" s="2"/>
      <c r="AK12" s="2"/>
    </row>
    <row r="13" spans="1:46" s="3" customFormat="1" ht="24.75" customHeight="1" thickBot="1">
      <c r="A13" s="7"/>
      <c r="B13" s="7"/>
      <c r="C13" s="7"/>
      <c r="D13" s="7"/>
      <c r="E13" s="7"/>
      <c r="F13" s="7"/>
      <c r="G13" s="7"/>
      <c r="H13" s="7"/>
      <c r="I13" s="7"/>
      <c r="J13" s="7"/>
      <c r="K13" s="7"/>
      <c r="L13" s="7"/>
      <c r="M13" s="7"/>
      <c r="N13" s="7"/>
      <c r="O13" s="2"/>
      <c r="P13" s="2"/>
      <c r="Q13" s="2"/>
      <c r="R13" s="2"/>
      <c r="S13" s="2"/>
      <c r="T13" s="2"/>
      <c r="U13" s="2"/>
      <c r="V13" s="2"/>
      <c r="W13" s="2"/>
      <c r="X13" s="2"/>
      <c r="Y13" s="2"/>
      <c r="Z13" s="2"/>
      <c r="AA13" s="2"/>
      <c r="AB13" s="2"/>
      <c r="AC13" s="2"/>
      <c r="AD13" s="2"/>
      <c r="AE13" s="2"/>
      <c r="AF13" s="2"/>
      <c r="AG13" s="2"/>
      <c r="AH13" s="2"/>
      <c r="AI13" s="2"/>
      <c r="AJ13" s="2"/>
      <c r="AK13" s="2"/>
    </row>
    <row r="14" spans="1:46" s="3" customFormat="1" ht="24.75" customHeight="1">
      <c r="A14" s="133" t="s">
        <v>15</v>
      </c>
      <c r="B14" s="134"/>
      <c r="C14" s="134"/>
      <c r="D14" s="134"/>
      <c r="E14" s="134"/>
      <c r="F14" s="134"/>
      <c r="G14" s="134"/>
      <c r="H14" s="134"/>
      <c r="I14" s="134"/>
      <c r="J14" s="134"/>
      <c r="K14" s="134"/>
      <c r="L14" s="134"/>
      <c r="M14" s="134"/>
      <c r="N14" s="135"/>
      <c r="O14" s="136"/>
      <c r="P14" s="2"/>
      <c r="Q14" s="141" t="s">
        <v>16</v>
      </c>
      <c r="R14" s="142"/>
      <c r="S14" s="142"/>
      <c r="T14" s="143"/>
      <c r="U14" s="143"/>
      <c r="V14" s="143"/>
      <c r="W14" s="143"/>
      <c r="X14" s="143"/>
      <c r="Y14" s="143"/>
      <c r="Z14" s="142"/>
      <c r="AA14" s="142"/>
      <c r="AB14" s="142"/>
      <c r="AC14" s="142"/>
      <c r="AD14" s="142"/>
      <c r="AE14" s="142"/>
      <c r="AF14" s="142"/>
      <c r="AG14" s="144"/>
      <c r="AH14" s="2"/>
      <c r="AI14" s="98" t="s">
        <v>17</v>
      </c>
      <c r="AJ14" s="99"/>
      <c r="AK14" s="102"/>
      <c r="AM14" s="98" t="s">
        <v>18</v>
      </c>
      <c r="AN14" s="99"/>
      <c r="AO14" s="99"/>
      <c r="AP14" s="99"/>
      <c r="AQ14" s="99"/>
      <c r="AR14" s="41"/>
      <c r="AS14" s="98" t="s">
        <v>19</v>
      </c>
      <c r="AT14" s="102"/>
    </row>
    <row r="15" spans="1:46">
      <c r="A15" s="137"/>
      <c r="B15" s="138"/>
      <c r="C15" s="138"/>
      <c r="D15" s="138"/>
      <c r="E15" s="138"/>
      <c r="F15" s="138"/>
      <c r="G15" s="138"/>
      <c r="H15" s="138"/>
      <c r="I15" s="138"/>
      <c r="J15" s="138"/>
      <c r="K15" s="138"/>
      <c r="L15" s="138"/>
      <c r="M15" s="138"/>
      <c r="N15" s="139"/>
      <c r="O15" s="140"/>
      <c r="P15" s="2"/>
      <c r="Q15" s="31"/>
      <c r="R15" s="32"/>
      <c r="S15" s="32"/>
      <c r="T15" s="147" t="s">
        <v>20</v>
      </c>
      <c r="U15" s="147"/>
      <c r="V15" s="147"/>
      <c r="W15" s="147"/>
      <c r="X15" s="147"/>
      <c r="Y15" s="147"/>
      <c r="Z15" s="145"/>
      <c r="AA15" s="145"/>
      <c r="AB15" s="145"/>
      <c r="AC15" s="145"/>
      <c r="AD15" s="145"/>
      <c r="AE15" s="145"/>
      <c r="AF15" s="145"/>
      <c r="AG15" s="146"/>
      <c r="AH15" s="2"/>
      <c r="AI15" s="100"/>
      <c r="AJ15" s="101"/>
      <c r="AK15" s="103"/>
      <c r="AM15" s="100"/>
      <c r="AN15" s="101"/>
      <c r="AO15" s="101"/>
      <c r="AP15" s="101"/>
      <c r="AQ15" s="101"/>
      <c r="AR15" s="41"/>
      <c r="AS15" s="100"/>
      <c r="AT15" s="103"/>
    </row>
    <row r="16" spans="1:46" s="5" customFormat="1" ht="106.5" customHeight="1">
      <c r="A16" s="11" t="s">
        <v>21</v>
      </c>
      <c r="B16" s="12" t="s">
        <v>22</v>
      </c>
      <c r="C16" s="13" t="s">
        <v>23</v>
      </c>
      <c r="D16" s="13" t="s">
        <v>24</v>
      </c>
      <c r="E16" s="14" t="s">
        <v>25</v>
      </c>
      <c r="F16" s="24" t="s">
        <v>26</v>
      </c>
      <c r="G16" s="45" t="s">
        <v>27</v>
      </c>
      <c r="H16" s="14" t="s">
        <v>28</v>
      </c>
      <c r="I16" s="13" t="s">
        <v>29</v>
      </c>
      <c r="J16" s="13" t="s">
        <v>30</v>
      </c>
      <c r="K16" s="14" t="s">
        <v>31</v>
      </c>
      <c r="L16" s="14" t="s">
        <v>32</v>
      </c>
      <c r="M16" s="13" t="s">
        <v>29</v>
      </c>
      <c r="N16" s="13" t="s">
        <v>33</v>
      </c>
      <c r="O16" s="15" t="s">
        <v>34</v>
      </c>
      <c r="P16" s="2"/>
      <c r="Q16" s="16" t="s">
        <v>35</v>
      </c>
      <c r="R16" s="17" t="s">
        <v>36</v>
      </c>
      <c r="S16" s="33" t="s">
        <v>37</v>
      </c>
      <c r="T16" s="18" t="s">
        <v>38</v>
      </c>
      <c r="U16" s="18" t="s">
        <v>39</v>
      </c>
      <c r="V16" s="18" t="s">
        <v>40</v>
      </c>
      <c r="W16" s="18" t="s">
        <v>41</v>
      </c>
      <c r="X16" s="18" t="s">
        <v>42</v>
      </c>
      <c r="Y16" s="18" t="s">
        <v>43</v>
      </c>
      <c r="Z16" s="19" t="s">
        <v>44</v>
      </c>
      <c r="AA16" s="19" t="s">
        <v>45</v>
      </c>
      <c r="AB16" s="19" t="s">
        <v>29</v>
      </c>
      <c r="AC16" s="19" t="s">
        <v>46</v>
      </c>
      <c r="AD16" s="19" t="s">
        <v>29</v>
      </c>
      <c r="AE16" s="19" t="s">
        <v>33</v>
      </c>
      <c r="AF16" s="19" t="s">
        <v>47</v>
      </c>
      <c r="AG16" s="15" t="s">
        <v>48</v>
      </c>
      <c r="AH16" s="2"/>
      <c r="AI16" s="20" t="s">
        <v>49</v>
      </c>
      <c r="AJ16" s="17" t="s">
        <v>50</v>
      </c>
      <c r="AK16" s="40" t="s">
        <v>51</v>
      </c>
      <c r="AM16" s="43" t="s">
        <v>52</v>
      </c>
      <c r="AN16" s="43" t="s">
        <v>53</v>
      </c>
      <c r="AO16" s="43" t="s">
        <v>54</v>
      </c>
      <c r="AP16" s="43" t="s">
        <v>55</v>
      </c>
      <c r="AQ16" s="43" t="s">
        <v>56</v>
      </c>
      <c r="AR16" s="42"/>
      <c r="AS16" s="43" t="s">
        <v>57</v>
      </c>
      <c r="AT16" s="44" t="s">
        <v>58</v>
      </c>
    </row>
    <row r="17" spans="1:46" ht="128.25" customHeight="1">
      <c r="A17" s="178">
        <v>1</v>
      </c>
      <c r="B17" s="164" t="s">
        <v>59</v>
      </c>
      <c r="C17" s="156" t="s">
        <v>60</v>
      </c>
      <c r="D17" s="160" t="s">
        <v>61</v>
      </c>
      <c r="E17" s="156" t="s">
        <v>62</v>
      </c>
      <c r="F17" s="152"/>
      <c r="G17" s="164">
        <v>1258</v>
      </c>
      <c r="H17" s="168" t="str">
        <f>IF(G17&lt;=0,"",IF(G17&lt;=2,"Muy Baja",IF(G17&lt;=24,"Baja",IF(G17&lt;=500,"Media",IF(G17&lt;=5000,"Alta","Muy Alta")))))</f>
        <v>Alta</v>
      </c>
      <c r="I17" s="148">
        <f>IF(H17="","",IF(H17="Muy Baja",0.2,IF(H17="Baja",0.4,IF(H17="Media",0.6,IF(H17="Alta",0.8,IF(H17="Muy Alta",1,))))))</f>
        <v>0.8</v>
      </c>
      <c r="J17" s="175" t="s">
        <v>63</v>
      </c>
      <c r="K17" s="206" t="str">
        <f>+J17</f>
        <v>El riesgo afecta la imagen de la entidad con algunos usuarios de relevancia frente al logro de los objetivos.</v>
      </c>
      <c r="L17" s="168" t="str">
        <f>+VLOOKUP(K17,Datos!$O$4:$P$15,2,FALSE)</f>
        <v>Moderado</v>
      </c>
      <c r="M17" s="148">
        <f>IF(L17="","",IF(L17="Leve",0.2,IF(L17="Menor",0.4,IF(L17="Moderado",0.6,IF(L17="Mayor",0.8,IF(L17="Catastrófico",1,))))))</f>
        <v>0.6</v>
      </c>
      <c r="N17" s="209" t="str">
        <f>+CONCATENATE(H17, " - ", L17)</f>
        <v>Alta - Moderado</v>
      </c>
      <c r="O17" s="172" t="str">
        <f>+VLOOKUP(N17,Datos!J4:K28,2,)</f>
        <v>ALTO</v>
      </c>
      <c r="P17" s="36"/>
      <c r="Q17" s="21">
        <v>1</v>
      </c>
      <c r="R17" s="84" t="s">
        <v>64</v>
      </c>
      <c r="S17" s="49" t="str">
        <f t="shared" ref="S17:S24" si="0">IF(OR(T17="Preventivo",T17="Detectivo"),"Probabilidad",IF(T17="Correctivo","Impacto",""))</f>
        <v>Probabilidad</v>
      </c>
      <c r="T17" s="37" t="s">
        <v>65</v>
      </c>
      <c r="U17" s="37" t="s">
        <v>66</v>
      </c>
      <c r="V17" s="53" t="str">
        <f t="shared" ref="V17:V21" si="1">IF(AND(T17="Preventivo",U17="Automático"),"50%",IF(AND(T17="Preventivo",U17="Manual"),"40%",IF(AND(T17="Detectivo",U17="Automático"),"40%",IF(AND(T17="Detectivo",U17="Manual"),"30%",IF(AND(T17="Correctivo",U17="Automático"),"35%",IF(AND(T17="Correctivo",U17="Manual"),"25%",""))))))</f>
        <v>50%</v>
      </c>
      <c r="W17" s="10" t="s">
        <v>67</v>
      </c>
      <c r="X17" s="6" t="s">
        <v>68</v>
      </c>
      <c r="Y17" s="10" t="s">
        <v>69</v>
      </c>
      <c r="Z17" s="57">
        <f>IFERROR(IF(S17="Probabilidad",(I17-(+I17*V17)),IF(S17="Impacto",I17,"")),"")</f>
        <v>0.4</v>
      </c>
      <c r="AA17" s="58" t="str">
        <f t="shared" ref="AA17:AA24" si="2">IFERROR(IF(Z17="","",IF(Z17&lt;=0.2,"Muy Baja",IF(Z17&lt;=0.4,"Baja",IF(Z17&lt;=0.6,"Media",IF(Z17&lt;=0.8,"Alta","Muy Alta"))))),"")</f>
        <v>Baja</v>
      </c>
      <c r="AB17" s="57">
        <f t="shared" ref="AB17:AB24" si="3">+Z17</f>
        <v>0.4</v>
      </c>
      <c r="AC17" s="59" t="str">
        <f t="shared" ref="AC17:AC24" si="4">IFERROR(IF(AD17="","",IF(AD17&lt;=0.2,"Leve",IF(AD17&lt;=0.4,"Menor",IF(AD17&lt;=0.6,"Moderado",IF(AD17&lt;=0.8,"Mayor","Catastrófico"))))),"")</f>
        <v>Moderado</v>
      </c>
      <c r="AD17" s="57">
        <f>IFERROR(IF(S17="Impacto",(M17-(+M17*V17)),IF(S17="Probabilidad",M17,"")),"")</f>
        <v>0.6</v>
      </c>
      <c r="AE17" s="79" t="str">
        <f>+CONCATENATE(AA17, " - ", AC17)</f>
        <v>Baja - Moderado</v>
      </c>
      <c r="AF17" s="75" t="str">
        <f>+VLOOKUP(AE17,Datos!$J$4:$K$28,2,)</f>
        <v>MODERADO</v>
      </c>
      <c r="AG17" s="212" t="s">
        <v>70</v>
      </c>
      <c r="AH17" s="36"/>
      <c r="AI17" s="197" t="s">
        <v>71</v>
      </c>
      <c r="AJ17" s="200"/>
      <c r="AK17" s="203"/>
      <c r="AM17" s="104">
        <v>45547</v>
      </c>
      <c r="AN17" s="107" t="s">
        <v>72</v>
      </c>
      <c r="AO17" s="110" t="s">
        <v>73</v>
      </c>
      <c r="AP17" s="122" t="s">
        <v>74</v>
      </c>
      <c r="AQ17" s="110" t="s">
        <v>75</v>
      </c>
      <c r="AR17" s="90"/>
      <c r="AS17" s="112" t="s">
        <v>76</v>
      </c>
      <c r="AT17" s="114" t="s">
        <v>77</v>
      </c>
    </row>
    <row r="18" spans="1:46" ht="138.75" customHeight="1">
      <c r="A18" s="179"/>
      <c r="B18" s="165"/>
      <c r="C18" s="157"/>
      <c r="D18" s="161"/>
      <c r="E18" s="157"/>
      <c r="F18" s="153"/>
      <c r="G18" s="165"/>
      <c r="H18" s="169"/>
      <c r="I18" s="149"/>
      <c r="J18" s="176"/>
      <c r="K18" s="207"/>
      <c r="L18" s="169"/>
      <c r="M18" s="149"/>
      <c r="N18" s="210"/>
      <c r="O18" s="173"/>
      <c r="P18" s="2"/>
      <c r="Q18" s="8">
        <v>2</v>
      </c>
      <c r="R18" s="85" t="s">
        <v>78</v>
      </c>
      <c r="S18" s="50" t="str">
        <f t="shared" si="0"/>
        <v>Probabilidad</v>
      </c>
      <c r="T18" s="6" t="s">
        <v>65</v>
      </c>
      <c r="U18" s="6" t="s">
        <v>79</v>
      </c>
      <c r="V18" s="54" t="str">
        <f t="shared" si="1"/>
        <v>40%</v>
      </c>
      <c r="W18" s="48" t="s">
        <v>80</v>
      </c>
      <c r="X18" s="47" t="s">
        <v>81</v>
      </c>
      <c r="Y18" s="48" t="s">
        <v>82</v>
      </c>
      <c r="Z18" s="60">
        <f>IFERROR(IF(AND(S17="Probabilidad",S18="Probabilidad"),(AB17-(+AB17*V18)),IF(S18="Probabilidad",(I17-(+I17*V18)),IF(S18="Impacto",AB17,""))),"")</f>
        <v>0.24</v>
      </c>
      <c r="AA18" s="61" t="str">
        <f t="shared" si="2"/>
        <v>Baja</v>
      </c>
      <c r="AB18" s="60">
        <f t="shared" si="3"/>
        <v>0.24</v>
      </c>
      <c r="AC18" s="63" t="str">
        <f t="shared" si="4"/>
        <v>Moderado</v>
      </c>
      <c r="AD18" s="60">
        <f>IFERROR(IF(AND(S17="Impacto",S17="Impacto"),(AD17-(+AD17*V18)),IF(S18="Impacto",(M17-(+M17*V18)),IF(S18="Probabilidad",AD17,""))),"")</f>
        <v>0.6</v>
      </c>
      <c r="AE18" s="80" t="str">
        <f t="shared" ref="AE18" si="5">+CONCATENATE(AA18, " - ", AC18)</f>
        <v>Baja - Moderado</v>
      </c>
      <c r="AF18" s="76" t="str">
        <f>+VLOOKUP(AE18,Datos!$J$4:$K$28,2,)</f>
        <v>MODERADO</v>
      </c>
      <c r="AG18" s="213"/>
      <c r="AH18" s="2"/>
      <c r="AI18" s="198"/>
      <c r="AJ18" s="201"/>
      <c r="AK18" s="204"/>
      <c r="AM18" s="105"/>
      <c r="AN18" s="108"/>
      <c r="AO18" s="111"/>
      <c r="AP18" s="120"/>
      <c r="AQ18" s="111"/>
      <c r="AR18" s="91"/>
      <c r="AS18" s="113"/>
      <c r="AT18" s="96"/>
    </row>
    <row r="19" spans="1:46" ht="115.5" customHeight="1">
      <c r="A19" s="180"/>
      <c r="B19" s="166"/>
      <c r="C19" s="158"/>
      <c r="D19" s="162"/>
      <c r="E19" s="158"/>
      <c r="F19" s="154"/>
      <c r="G19" s="166"/>
      <c r="H19" s="170"/>
      <c r="I19" s="150"/>
      <c r="J19" s="176"/>
      <c r="K19" s="207"/>
      <c r="L19" s="170"/>
      <c r="M19" s="150"/>
      <c r="N19" s="210"/>
      <c r="O19" s="173"/>
      <c r="P19" s="2"/>
      <c r="Q19" s="9">
        <v>3</v>
      </c>
      <c r="R19" s="86" t="s">
        <v>83</v>
      </c>
      <c r="S19" s="51" t="str">
        <f t="shared" si="0"/>
        <v>Probabilidad</v>
      </c>
      <c r="T19" s="22" t="s">
        <v>65</v>
      </c>
      <c r="U19" s="22" t="s">
        <v>79</v>
      </c>
      <c r="V19" s="55" t="str">
        <f t="shared" si="1"/>
        <v>40%</v>
      </c>
      <c r="W19" s="89" t="s">
        <v>84</v>
      </c>
      <c r="X19" s="22" t="s">
        <v>85</v>
      </c>
      <c r="Y19" s="23" t="s">
        <v>86</v>
      </c>
      <c r="Z19" s="60">
        <f>IFERROR(IF(AND(S18="Probabilidad",S19="Probabilidad"),(AB18-(+AB18*V19)),IF(S19="Probabilidad",(I18-(+I18*V19)),IF(S19="Impacto",AB18,""))),"")</f>
        <v>0.14399999999999999</v>
      </c>
      <c r="AA19" s="61" t="str">
        <f t="shared" ref="AA19" si="6">IFERROR(IF(Z19="","",IF(Z19&lt;=0.2,"Muy Baja",IF(Z19&lt;=0.4,"Baja",IF(Z19&lt;=0.6,"Media",IF(Z19&lt;=0.8,"Alta","Muy Alta"))))),"")</f>
        <v>Muy Baja</v>
      </c>
      <c r="AB19" s="60">
        <f t="shared" ref="AB19" si="7">+Z19</f>
        <v>0.14399999999999999</v>
      </c>
      <c r="AC19" s="63" t="str">
        <f t="shared" ref="AC19" si="8">IFERROR(IF(AD19="","",IF(AD19&lt;=0.2,"Leve",IF(AD19&lt;=0.4,"Menor",IF(AD19&lt;=0.6,"Moderado",IF(AD19&lt;=0.8,"Mayor","Catastrófico"))))),"")</f>
        <v>Moderado</v>
      </c>
      <c r="AD19" s="60">
        <f>IFERROR(IF(AND(S18="Impacto",S18="Impacto"),(AD18-(+AD18*V19)),IF(S19="Impacto",(M18-(+M18*V19)),IF(S19="Probabilidad",AD18,""))),"")</f>
        <v>0.6</v>
      </c>
      <c r="AE19" s="80" t="str">
        <f t="shared" ref="AE19" si="9">+CONCATENATE(AA19, " - ", AC19)</f>
        <v>Muy Baja - Moderado</v>
      </c>
      <c r="AF19" s="76" t="str">
        <f>+VLOOKUP(AE19,Datos!$J$4:$K$28,2,)</f>
        <v>MODERADO</v>
      </c>
      <c r="AG19" s="214"/>
      <c r="AH19" s="2"/>
      <c r="AI19" s="198"/>
      <c r="AJ19" s="201"/>
      <c r="AK19" s="204"/>
      <c r="AM19" s="105"/>
      <c r="AN19" s="108"/>
      <c r="AO19" s="111"/>
      <c r="AP19" s="120"/>
      <c r="AQ19" s="111"/>
      <c r="AR19" s="91"/>
      <c r="AS19" s="113"/>
      <c r="AT19" s="96"/>
    </row>
    <row r="20" spans="1:46" ht="123.75" customHeight="1">
      <c r="A20" s="180"/>
      <c r="B20" s="166"/>
      <c r="C20" s="158"/>
      <c r="D20" s="162"/>
      <c r="E20" s="158"/>
      <c r="F20" s="154"/>
      <c r="G20" s="166"/>
      <c r="H20" s="170"/>
      <c r="I20" s="150"/>
      <c r="J20" s="176"/>
      <c r="K20" s="207"/>
      <c r="L20" s="170"/>
      <c r="M20" s="150"/>
      <c r="N20" s="210"/>
      <c r="O20" s="173"/>
      <c r="P20" s="2"/>
      <c r="Q20" s="46">
        <v>4</v>
      </c>
      <c r="R20" s="81" t="s">
        <v>87</v>
      </c>
      <c r="S20" s="50" t="str">
        <f t="shared" si="0"/>
        <v>Impacto</v>
      </c>
      <c r="T20" s="47" t="s">
        <v>88</v>
      </c>
      <c r="U20" s="47" t="s">
        <v>79</v>
      </c>
      <c r="V20" s="54" t="str">
        <f t="shared" si="1"/>
        <v>25%</v>
      </c>
      <c r="W20" s="88" t="s">
        <v>84</v>
      </c>
      <c r="X20" s="48" t="s">
        <v>89</v>
      </c>
      <c r="Y20" s="48" t="s">
        <v>90</v>
      </c>
      <c r="Z20" s="60">
        <f>IFERROR(IF(AND(S19="Probabilidad",S20="Probabilidad"),(AB19-(+AB19*V20)),IF(S20="Probabilidad",(I19-(+I19*V20)),IF(S20="Impacto",AB19,""))),"")</f>
        <v>0.14399999999999999</v>
      </c>
      <c r="AA20" s="61" t="str">
        <f t="shared" ref="AA20" si="10">IFERROR(IF(Z20="","",IF(Z20&lt;=0.2,"Muy Baja",IF(Z20&lt;=0.4,"Baja",IF(Z20&lt;=0.6,"Media",IF(Z20&lt;=0.8,"Alta","Muy Alta"))))),"")</f>
        <v>Muy Baja</v>
      </c>
      <c r="AB20" s="60">
        <f t="shared" ref="AB20" si="11">+Z20</f>
        <v>0.14399999999999999</v>
      </c>
      <c r="AC20" s="63" t="str">
        <f t="shared" ref="AC20" si="12">IFERROR(IF(AD20="","",IF(AD20&lt;=0.2,"Leve",IF(AD20&lt;=0.4,"Menor",IF(AD20&lt;=0.6,"Moderado",IF(AD20&lt;=0.8,"Mayor","Catastrófico"))))),"")</f>
        <v>Moderado</v>
      </c>
      <c r="AD20" s="60">
        <f>IFERROR(IF(AND(S19="Impacto",S19="Impacto"),(AD19-(+AD19*V20)),IF(S20="Impacto",(M17-(+M17*V20)),IF(S20="Probabilidad",AD19,""))),"")</f>
        <v>0.44999999999999996</v>
      </c>
      <c r="AE20" s="80" t="str">
        <f t="shared" ref="AE20" si="13">+CONCATENATE(AA20, " - ", AC20)</f>
        <v>Muy Baja - Moderado</v>
      </c>
      <c r="AF20" s="76" t="str">
        <f>+VLOOKUP(AE20,Datos!$J$4:$K$28,2,)</f>
        <v>MODERADO</v>
      </c>
      <c r="AG20" s="214"/>
      <c r="AH20" s="2"/>
      <c r="AI20" s="198"/>
      <c r="AJ20" s="201"/>
      <c r="AK20" s="204"/>
      <c r="AM20" s="105"/>
      <c r="AN20" s="108"/>
      <c r="AO20" s="111"/>
      <c r="AP20" s="120"/>
      <c r="AQ20" s="111"/>
      <c r="AR20" s="91"/>
      <c r="AS20" s="113"/>
      <c r="AT20" s="96"/>
    </row>
    <row r="21" spans="1:46" ht="333" customHeight="1">
      <c r="A21" s="181"/>
      <c r="B21" s="167"/>
      <c r="C21" s="159"/>
      <c r="D21" s="163"/>
      <c r="E21" s="159"/>
      <c r="F21" s="155"/>
      <c r="G21" s="167"/>
      <c r="H21" s="171"/>
      <c r="I21" s="151"/>
      <c r="J21" s="177"/>
      <c r="K21" s="208"/>
      <c r="L21" s="171"/>
      <c r="M21" s="151"/>
      <c r="N21" s="211"/>
      <c r="O21" s="174"/>
      <c r="P21" s="39"/>
      <c r="Q21" s="9">
        <v>5</v>
      </c>
      <c r="R21" s="84" t="s">
        <v>91</v>
      </c>
      <c r="S21" s="51" t="str">
        <f t="shared" si="0"/>
        <v>Impacto</v>
      </c>
      <c r="T21" s="22" t="s">
        <v>88</v>
      </c>
      <c r="U21" s="22" t="s">
        <v>79</v>
      </c>
      <c r="V21" s="55" t="str">
        <f t="shared" si="1"/>
        <v>25%</v>
      </c>
      <c r="W21" s="23" t="s">
        <v>80</v>
      </c>
      <c r="X21" s="22" t="s">
        <v>92</v>
      </c>
      <c r="Y21" s="23" t="s">
        <v>93</v>
      </c>
      <c r="Z21" s="60">
        <f>IFERROR(IF(AND(S20="Probabilidad",S21="Probabilidad"),(AB20-(+AB20*V21)),IF(S21="Probabilidad",(I20-(+I20*V21)),IF(S21="Impacto",AB20,""))),"")</f>
        <v>0.14399999999999999</v>
      </c>
      <c r="AA21" s="61" t="str">
        <f t="shared" ref="AA21" si="14">IFERROR(IF(Z21="","",IF(Z21&lt;=0.2,"Muy Baja",IF(Z21&lt;=0.4,"Baja",IF(Z21&lt;=0.6,"Media",IF(Z21&lt;=0.8,"Alta","Muy Alta"))))),"")</f>
        <v>Muy Baja</v>
      </c>
      <c r="AB21" s="60">
        <f t="shared" ref="AB21" si="15">+Z21</f>
        <v>0.14399999999999999</v>
      </c>
      <c r="AC21" s="63" t="str">
        <f t="shared" ref="AC21" si="16">IFERROR(IF(AD21="","",IF(AD21&lt;=0.2,"Leve",IF(AD21&lt;=0.4,"Menor",IF(AD21&lt;=0.6,"Moderado",IF(AD21&lt;=0.8,"Mayor","Catastrófico"))))),"")</f>
        <v>Menor</v>
      </c>
      <c r="AD21" s="60">
        <f>IFERROR(IF(AND(S20="Impacto",S20="Impacto"),(AD20-(+AD20*V21)),IF(S21="Impacto",(M17-(+M17*V21)),IF(S21="Probabilidad",AD20,""))),"")</f>
        <v>0.33749999999999997</v>
      </c>
      <c r="AE21" s="80" t="str">
        <f t="shared" ref="AE21" si="17">+CONCATENATE(AA21, " - ", AC21)</f>
        <v>Muy Baja - Menor</v>
      </c>
      <c r="AF21" s="76" t="str">
        <f>+VLOOKUP(AE21,Datos!$J$4:$K$28,2,)</f>
        <v>BAJO</v>
      </c>
      <c r="AG21" s="215"/>
      <c r="AH21" s="39"/>
      <c r="AI21" s="199"/>
      <c r="AJ21" s="202"/>
      <c r="AK21" s="205"/>
      <c r="AM21" s="106"/>
      <c r="AN21" s="109"/>
      <c r="AO21" s="111"/>
      <c r="AP21" s="120"/>
      <c r="AQ21" s="123"/>
      <c r="AR21" s="91"/>
      <c r="AS21" s="113"/>
      <c r="AT21" s="115"/>
    </row>
    <row r="22" spans="1:46" ht="132.75" customHeight="1">
      <c r="A22" s="223">
        <v>2</v>
      </c>
      <c r="B22" s="224" t="s">
        <v>59</v>
      </c>
      <c r="C22" s="225" t="s">
        <v>94</v>
      </c>
      <c r="D22" s="225" t="s">
        <v>95</v>
      </c>
      <c r="E22" s="225" t="s">
        <v>96</v>
      </c>
      <c r="F22" s="226"/>
      <c r="G22" s="224">
        <v>1596</v>
      </c>
      <c r="H22" s="227" t="str">
        <f>IF(G22&lt;=0,"",IF(G22&lt;=2,"Muy Baja",IF(G22&lt;=24,"Baja",IF(G22&lt;=500,"Media",IF(G22&lt;=5000,"Alta","Muy Alta")))))</f>
        <v>Alta</v>
      </c>
      <c r="I22" s="228">
        <f>IF(H22="","",IF(H22="Muy Baja",0.2,IF(H22="Baja",0.4,IF(H22="Media",0.6,IF(H22="Alta",0.8,IF(H22="Muy Alta",1,))))))</f>
        <v>0.8</v>
      </c>
      <c r="J22" s="176" t="s">
        <v>97</v>
      </c>
      <c r="K22" s="207" t="str">
        <f>+J22</f>
        <v>El riesgo afecta la imagen de algún área de la organización.</v>
      </c>
      <c r="L22" s="227" t="str">
        <f>+VLOOKUP(K22,Datos!$O$4:$P$15,2,FALSE)</f>
        <v>Leve</v>
      </c>
      <c r="M22" s="228">
        <f>IF(L22="","",IF(L22="Leve",0.2,IF(L22="Menor",0.4,IF(L22="Moderado",0.6,IF(L22="Mayor",0.8,IF(L22="Catastrófico",1,))))))</f>
        <v>0.2</v>
      </c>
      <c r="N22" s="210" t="str">
        <f>+CONCATENATE(H22, " - ", L22)</f>
        <v>Alta - Leve</v>
      </c>
      <c r="O22" s="173" t="str">
        <f>+VLOOKUP(N22,Datos!J10:K34,2,)</f>
        <v>MODERADO</v>
      </c>
      <c r="P22" s="2"/>
      <c r="Q22" s="34">
        <v>1</v>
      </c>
      <c r="R22" s="83" t="s">
        <v>98</v>
      </c>
      <c r="S22" s="52" t="str">
        <f t="shared" si="0"/>
        <v>Probabilidad</v>
      </c>
      <c r="T22" s="35" t="s">
        <v>65</v>
      </c>
      <c r="U22" s="35" t="s">
        <v>79</v>
      </c>
      <c r="V22" s="56" t="str">
        <f t="shared" ref="V22:V24" si="18">IF(AND(T22="Preventivo",U22="Automático"),"50%",IF(AND(T22="Preventivo",U22="Manual"),"40%",IF(AND(T22="Detectivo",U22="Automático"),"40%",IF(AND(T22="Detectivo",U22="Manual"),"30%",IF(AND(T22="Correctivo",U22="Automático"),"35%",IF(AND(T22="Correctivo",U22="Manual"),"25%",""))))))</f>
        <v>40%</v>
      </c>
      <c r="W22" s="38" t="s">
        <v>99</v>
      </c>
      <c r="X22" s="37" t="s">
        <v>100</v>
      </c>
      <c r="Y22" s="38" t="s">
        <v>101</v>
      </c>
      <c r="Z22" s="70">
        <f>IFERROR(IF(S22="Probabilidad",(I22-(+I22*V22)),IF(S22="Impacto",I22,"")),"")</f>
        <v>0.48</v>
      </c>
      <c r="AA22" s="71" t="str">
        <f t="shared" si="2"/>
        <v>Media</v>
      </c>
      <c r="AB22" s="72">
        <f t="shared" si="3"/>
        <v>0.48</v>
      </c>
      <c r="AC22" s="73" t="str">
        <f t="shared" si="4"/>
        <v>Leve</v>
      </c>
      <c r="AD22" s="70">
        <f>IFERROR(IF(S22="Impacto",(M22-(+M22*V22)),IF(S22="Probabilidad",M22,"")),"")</f>
        <v>0.2</v>
      </c>
      <c r="AE22" s="74" t="str">
        <f>+CONCATENATE(AA22, " - ", AC22)</f>
        <v>Media - Leve</v>
      </c>
      <c r="AF22" s="78" t="str">
        <f>+VLOOKUP(AE22,Datos!$J$4:$K$28,2,)</f>
        <v>MODERADO</v>
      </c>
      <c r="AG22" s="229" t="s">
        <v>70</v>
      </c>
      <c r="AH22" s="2"/>
      <c r="AI22" s="197" t="s">
        <v>71</v>
      </c>
      <c r="AJ22" s="200"/>
      <c r="AK22" s="203"/>
      <c r="AM22" s="116"/>
      <c r="AN22" s="119" t="s">
        <v>102</v>
      </c>
      <c r="AO22" s="127" t="s">
        <v>103</v>
      </c>
      <c r="AP22" s="93"/>
      <c r="AQ22" s="130" t="s">
        <v>104</v>
      </c>
      <c r="AR22" s="91"/>
      <c r="AS22" s="124" t="s">
        <v>105</v>
      </c>
      <c r="AT22" s="96" t="s">
        <v>106</v>
      </c>
    </row>
    <row r="23" spans="1:46" ht="105.75" customHeight="1" thickBot="1">
      <c r="A23" s="179"/>
      <c r="B23" s="165"/>
      <c r="C23" s="157"/>
      <c r="D23" s="157"/>
      <c r="E23" s="157"/>
      <c r="F23" s="153"/>
      <c r="G23" s="165"/>
      <c r="H23" s="169"/>
      <c r="I23" s="149"/>
      <c r="J23" s="176"/>
      <c r="K23" s="207"/>
      <c r="L23" s="169"/>
      <c r="M23" s="149"/>
      <c r="N23" s="210"/>
      <c r="O23" s="173"/>
      <c r="P23" s="2"/>
      <c r="Q23" s="8">
        <v>2</v>
      </c>
      <c r="R23" s="81" t="s">
        <v>107</v>
      </c>
      <c r="S23" s="50" t="str">
        <f t="shared" si="0"/>
        <v>Probabilidad</v>
      </c>
      <c r="T23" s="6" t="s">
        <v>108</v>
      </c>
      <c r="U23" s="6" t="s">
        <v>79</v>
      </c>
      <c r="V23" s="54" t="str">
        <f t="shared" si="18"/>
        <v>30%</v>
      </c>
      <c r="W23" s="87" t="s">
        <v>84</v>
      </c>
      <c r="X23" s="47" t="s">
        <v>109</v>
      </c>
      <c r="Y23" s="48" t="s">
        <v>110</v>
      </c>
      <c r="Z23" s="60">
        <f>IFERROR(IF(AND(S22="Probabilidad",S23="Probabilidad"),(AB22-(+AB22*V23)),IF(S23="Probabilidad",(I22-(+I22*V23)),IF(S23="Impacto",AB22,""))),"")</f>
        <v>0.33599999999999997</v>
      </c>
      <c r="AA23" s="61" t="str">
        <f t="shared" si="2"/>
        <v>Baja</v>
      </c>
      <c r="AB23" s="62">
        <f t="shared" si="3"/>
        <v>0.33599999999999997</v>
      </c>
      <c r="AC23" s="63" t="str">
        <f t="shared" si="4"/>
        <v>Leve</v>
      </c>
      <c r="AD23" s="60">
        <f>IFERROR(IF(AND(S22="Impacto",S22="Impacto"),(AD22-(+AD22*V23)),IF(S23="Impacto",(M22-(+M22*V23)),IF(S23="Probabilidad",AD22,""))),"")</f>
        <v>0.2</v>
      </c>
      <c r="AE23" s="64" t="str">
        <f t="shared" ref="AE23:AE24" si="19">+CONCATENATE(AA23, " - ", AC23)</f>
        <v>Baja - Leve</v>
      </c>
      <c r="AF23" s="76" t="str">
        <f>+VLOOKUP(AE23,Datos!$J$4:$K$28,2,)</f>
        <v>BAJO</v>
      </c>
      <c r="AG23" s="213"/>
      <c r="AH23" s="2"/>
      <c r="AI23" s="198"/>
      <c r="AJ23" s="201"/>
      <c r="AK23" s="204"/>
      <c r="AM23" s="117"/>
      <c r="AN23" s="120"/>
      <c r="AO23" s="128"/>
      <c r="AP23" s="94" t="s">
        <v>74</v>
      </c>
      <c r="AQ23" s="131"/>
      <c r="AR23" s="91"/>
      <c r="AS23" s="125"/>
      <c r="AT23" s="96"/>
    </row>
    <row r="24" spans="1:46" ht="170.25" customHeight="1" thickBot="1">
      <c r="A24" s="181"/>
      <c r="B24" s="167"/>
      <c r="C24" s="159"/>
      <c r="D24" s="159"/>
      <c r="E24" s="159"/>
      <c r="F24" s="155"/>
      <c r="G24" s="167"/>
      <c r="H24" s="171"/>
      <c r="I24" s="151"/>
      <c r="J24" s="177"/>
      <c r="K24" s="208"/>
      <c r="L24" s="171"/>
      <c r="M24" s="151"/>
      <c r="N24" s="211"/>
      <c r="O24" s="174"/>
      <c r="P24" s="39"/>
      <c r="Q24" s="9">
        <v>3</v>
      </c>
      <c r="R24" s="81" t="s">
        <v>111</v>
      </c>
      <c r="S24" s="51" t="str">
        <f t="shared" si="0"/>
        <v>Impacto</v>
      </c>
      <c r="T24" s="22" t="s">
        <v>88</v>
      </c>
      <c r="U24" s="22" t="s">
        <v>79</v>
      </c>
      <c r="V24" s="55" t="str">
        <f t="shared" si="18"/>
        <v>25%</v>
      </c>
      <c r="W24" s="23" t="s">
        <v>84</v>
      </c>
      <c r="X24" s="22" t="s">
        <v>109</v>
      </c>
      <c r="Y24" s="22" t="s">
        <v>86</v>
      </c>
      <c r="Z24" s="65">
        <f>IFERROR(IF(AND(S23="Probabilidad",S24="Probabilidad"),(AB23-(+AB23*V24)),IF(S24="Probabilidad",(I22-(+I22*V24)),IF(S24="Impacto",AB23,""))),"")</f>
        <v>0.33599999999999997</v>
      </c>
      <c r="AA24" s="66" t="str">
        <f t="shared" si="2"/>
        <v>Baja</v>
      </c>
      <c r="AB24" s="67">
        <f t="shared" si="3"/>
        <v>0.33599999999999997</v>
      </c>
      <c r="AC24" s="68" t="str">
        <f t="shared" si="4"/>
        <v>Leve</v>
      </c>
      <c r="AD24" s="65">
        <f>IFERROR(IF(AND(S23="Impacto",S23="Impacto"),(AD23-(+AD23*V24)),IF(S24="Impacto",(M22-(+M22*V24)),IF(S24="Probabilidad",AD23,""))),"")</f>
        <v>0.15000000000000002</v>
      </c>
      <c r="AE24" s="69" t="str">
        <f t="shared" si="19"/>
        <v>Baja - Leve</v>
      </c>
      <c r="AF24" s="77" t="str">
        <f>+VLOOKUP(AE24,Datos!$J$4:$K$28,2,)</f>
        <v>BAJO</v>
      </c>
      <c r="AG24" s="215"/>
      <c r="AH24" s="39"/>
      <c r="AI24" s="199"/>
      <c r="AJ24" s="202"/>
      <c r="AK24" s="205"/>
      <c r="AL24" s="82"/>
      <c r="AM24" s="118"/>
      <c r="AN24" s="121"/>
      <c r="AO24" s="129"/>
      <c r="AP24" s="95"/>
      <c r="AQ24" s="132"/>
      <c r="AR24" s="92"/>
      <c r="AS24" s="126"/>
      <c r="AT24" s="97"/>
    </row>
    <row r="25" spans="1:46">
      <c r="P25" s="2"/>
      <c r="AR25" s="41"/>
    </row>
    <row r="26" spans="1:46">
      <c r="P26" s="2"/>
    </row>
    <row r="27" spans="1:46">
      <c r="P27" s="2"/>
    </row>
    <row r="28" spans="1:46">
      <c r="P28" s="2"/>
    </row>
    <row r="29" spans="1:46">
      <c r="P29" s="2"/>
    </row>
    <row r="30" spans="1:46">
      <c r="P30" s="2"/>
    </row>
    <row r="31" spans="1:46">
      <c r="P31" s="2"/>
    </row>
    <row r="32" spans="1:46">
      <c r="P32" s="2"/>
    </row>
    <row r="33" spans="16:16">
      <c r="P33" s="2"/>
    </row>
    <row r="34" spans="16:16">
      <c r="P34" s="2"/>
    </row>
  </sheetData>
  <mergeCells count="75">
    <mergeCell ref="AQ1:AR2"/>
    <mergeCell ref="AS1:AT2"/>
    <mergeCell ref="AQ3:AR4"/>
    <mergeCell ref="AS3:AT4"/>
    <mergeCell ref="C5:AP8"/>
    <mergeCell ref="AQ5:AR6"/>
    <mergeCell ref="AS5:AT6"/>
    <mergeCell ref="AQ7:AR8"/>
    <mergeCell ref="AS7:AT8"/>
    <mergeCell ref="AI22:AI24"/>
    <mergeCell ref="AJ22:AJ24"/>
    <mergeCell ref="AK22:AK24"/>
    <mergeCell ref="J22:J24"/>
    <mergeCell ref="AG22:AG24"/>
    <mergeCell ref="K22:K24"/>
    <mergeCell ref="L22:L24"/>
    <mergeCell ref="M22:M24"/>
    <mergeCell ref="N22:N24"/>
    <mergeCell ref="O22:O24"/>
    <mergeCell ref="E22:E24"/>
    <mergeCell ref="F22:F24"/>
    <mergeCell ref="G22:G24"/>
    <mergeCell ref="H22:H24"/>
    <mergeCell ref="I22:I24"/>
    <mergeCell ref="A22:A24"/>
    <mergeCell ref="B22:B24"/>
    <mergeCell ref="C22:C24"/>
    <mergeCell ref="D22:D24"/>
    <mergeCell ref="B17:B21"/>
    <mergeCell ref="A1:B8"/>
    <mergeCell ref="C1:AP4"/>
    <mergeCell ref="AI14:AK15"/>
    <mergeCell ref="AI17:AI21"/>
    <mergeCell ref="AJ17:AJ21"/>
    <mergeCell ref="AK17:AK21"/>
    <mergeCell ref="K17:K21"/>
    <mergeCell ref="N17:N21"/>
    <mergeCell ref="AG17:AG21"/>
    <mergeCell ref="A10:C10"/>
    <mergeCell ref="D10:M10"/>
    <mergeCell ref="A11:C11"/>
    <mergeCell ref="D11:M11"/>
    <mergeCell ref="A12:C12"/>
    <mergeCell ref="D12:M12"/>
    <mergeCell ref="E17:E21"/>
    <mergeCell ref="A14:O15"/>
    <mergeCell ref="Q14:AG14"/>
    <mergeCell ref="Z15:AG15"/>
    <mergeCell ref="T15:Y15"/>
    <mergeCell ref="M17:M21"/>
    <mergeCell ref="F17:F21"/>
    <mergeCell ref="C17:C21"/>
    <mergeCell ref="D17:D21"/>
    <mergeCell ref="G17:G21"/>
    <mergeCell ref="H17:H21"/>
    <mergeCell ref="I17:I21"/>
    <mergeCell ref="O17:O21"/>
    <mergeCell ref="L17:L21"/>
    <mergeCell ref="J17:J21"/>
    <mergeCell ref="A17:A21"/>
    <mergeCell ref="AT22:AT24"/>
    <mergeCell ref="AM14:AQ15"/>
    <mergeCell ref="AS14:AT15"/>
    <mergeCell ref="AM17:AM21"/>
    <mergeCell ref="AN17:AN21"/>
    <mergeCell ref="AO17:AO21"/>
    <mergeCell ref="AS17:AS21"/>
    <mergeCell ref="AT17:AT21"/>
    <mergeCell ref="AM22:AM24"/>
    <mergeCell ref="AN22:AN24"/>
    <mergeCell ref="AP17:AP21"/>
    <mergeCell ref="AQ17:AQ21"/>
    <mergeCell ref="AS22:AS24"/>
    <mergeCell ref="AO22:AO24"/>
    <mergeCell ref="AQ22:AQ24"/>
  </mergeCells>
  <conditionalFormatting sqref="H17:H24">
    <cfRule type="cellIs" dxfId="27" priority="113" operator="equal">
      <formula>"Muy Alta"</formula>
    </cfRule>
    <cfRule type="cellIs" dxfId="26" priority="114" operator="equal">
      <formula>"Alta"</formula>
    </cfRule>
    <cfRule type="cellIs" dxfId="25" priority="115" operator="equal">
      <formula>"Media"</formula>
    </cfRule>
    <cfRule type="cellIs" dxfId="24" priority="116" operator="equal">
      <formula>"Muy Baja"</formula>
    </cfRule>
    <cfRule type="cellIs" dxfId="23" priority="117" operator="equal">
      <formula>"Baja"</formula>
    </cfRule>
  </conditionalFormatting>
  <conditionalFormatting sqref="L17:L24">
    <cfRule type="cellIs" dxfId="22" priority="108" operator="equal">
      <formula>"Leve"</formula>
    </cfRule>
    <cfRule type="cellIs" dxfId="21" priority="109" operator="equal">
      <formula>"Catastrófico"</formula>
    </cfRule>
    <cfRule type="cellIs" dxfId="20" priority="110" operator="equal">
      <formula>"Mayor"</formula>
    </cfRule>
    <cfRule type="cellIs" dxfId="19" priority="111" operator="equal">
      <formula>"Moderado"</formula>
    </cfRule>
    <cfRule type="cellIs" dxfId="18" priority="112" operator="equal">
      <formula>"Menor"</formula>
    </cfRule>
  </conditionalFormatting>
  <conditionalFormatting sqref="O17:O24">
    <cfRule type="cellIs" dxfId="17" priority="104" operator="equal">
      <formula>"EXTREMO"</formula>
    </cfRule>
    <cfRule type="cellIs" dxfId="16" priority="105" operator="equal">
      <formula>"ALTO"</formula>
    </cfRule>
    <cfRule type="cellIs" dxfId="15" priority="106" operator="equal">
      <formula>"BAJO"</formula>
    </cfRule>
    <cfRule type="cellIs" dxfId="14" priority="107" operator="equal">
      <formula>"MODERADO"</formula>
    </cfRule>
  </conditionalFormatting>
  <conditionalFormatting sqref="AA17:AA24">
    <cfRule type="cellIs" dxfId="13" priority="85" operator="equal">
      <formula>"B+$Z$17Muy Baja"</formula>
    </cfRule>
    <cfRule type="cellIs" dxfId="12" priority="86" operator="equal">
      <formula>"Baja"</formula>
    </cfRule>
    <cfRule type="cellIs" dxfId="11" priority="87" operator="equal">
      <formula>"Media"</formula>
    </cfRule>
    <cfRule type="cellIs" dxfId="10" priority="88" operator="equal">
      <formula>"Muy Alta"</formula>
    </cfRule>
    <cfRule type="cellIs" dxfId="9" priority="89" operator="equal">
      <formula>"Alta"</formula>
    </cfRule>
  </conditionalFormatting>
  <conditionalFormatting sqref="AC17:AC24">
    <cfRule type="cellIs" dxfId="8" priority="80" operator="equal">
      <formula>"Catastrófico"</formula>
    </cfRule>
    <cfRule type="cellIs" dxfId="7" priority="81" operator="equal">
      <formula>"Mayor"</formula>
    </cfRule>
    <cfRule type="cellIs" dxfId="6" priority="82" operator="equal">
      <formula>"Moderado"</formula>
    </cfRule>
    <cfRule type="cellIs" dxfId="5" priority="83" operator="equal">
      <formula>"Menor"</formula>
    </cfRule>
    <cfRule type="cellIs" dxfId="4" priority="84" operator="equal">
      <formula>"Leve"</formula>
    </cfRule>
  </conditionalFormatting>
  <conditionalFormatting sqref="AF17:AF24">
    <cfRule type="cellIs" dxfId="3" priority="76" operator="equal">
      <formula>"EXTREMO"</formula>
    </cfRule>
    <cfRule type="cellIs" dxfId="2" priority="77" operator="equal">
      <formula>"ALTO"</formula>
    </cfRule>
    <cfRule type="cellIs" dxfId="1" priority="78" operator="equal">
      <formula>"BAJO"</formula>
    </cfRule>
    <cfRule type="cellIs" dxfId="0" priority="79" operator="equal">
      <formula>"MODERADO"</formula>
    </cfRule>
  </conditionalFormatting>
  <pageMargins left="0.70866141732283472" right="0.70866141732283472" top="0.74803149606299213" bottom="0.74803149606299213" header="0.31496062992125984" footer="0.31496062992125984"/>
  <pageSetup paperSize="41" scale="54" fitToWidth="3" fitToHeight="3" orientation="landscape" r:id="rId1"/>
  <colBreaks count="1" manualBreakCount="1">
    <brk id="16" max="23" man="1"/>
  </colBreaks>
  <ignoredErrors>
    <ignoredError sqref="O17 L21:M21 M17 L18:M18" evalError="1"/>
  </ignoredError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Datos!$A$4:$A$6</xm:f>
          </x14:formula1>
          <xm:sqref>B17:B24</xm:sqref>
        </x14:dataValidation>
        <x14:dataValidation type="list" allowBlank="1" showInputMessage="1" showErrorMessage="1" xr:uid="{00000000-0002-0000-0000-000001000000}">
          <x14:formula1>
            <xm:f>Datos!$O$3:$O$15</xm:f>
          </x14:formula1>
          <xm:sqref>J17:J24</xm:sqref>
        </x14:dataValidation>
        <x14:dataValidation type="list" allowBlank="1" showInputMessage="1" showErrorMessage="1" xr:uid="{00000000-0002-0000-0000-000002000000}">
          <x14:formula1>
            <xm:f>Datos!$P$19:$P$22</xm:f>
          </x14:formula1>
          <xm:sqref>T17:T24</xm:sqref>
        </x14:dataValidation>
        <x14:dataValidation type="list" allowBlank="1" showInputMessage="1" showErrorMessage="1" xr:uid="{00000000-0002-0000-0000-000003000000}">
          <x14:formula1>
            <xm:f>Datos!$P$25:$P$26</xm:f>
          </x14:formula1>
          <xm:sqref>U17:U24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Q28"/>
  <sheetViews>
    <sheetView topLeftCell="K1" zoomScale="120" zoomScaleNormal="120" workbookViewId="0">
      <selection activeCell="Q15" sqref="Q15"/>
    </sheetView>
  </sheetViews>
  <sheetFormatPr defaultColWidth="11.42578125" defaultRowHeight="15"/>
  <cols>
    <col min="7" max="7" width="14.85546875" customWidth="1"/>
    <col min="10" max="10" width="33" customWidth="1"/>
    <col min="15" max="15" width="81.42578125" customWidth="1"/>
  </cols>
  <sheetData>
    <row r="3" spans="1:17">
      <c r="A3" s="26" t="s">
        <v>112</v>
      </c>
      <c r="D3" t="s">
        <v>113</v>
      </c>
      <c r="G3" t="s">
        <v>114</v>
      </c>
      <c r="J3" t="s">
        <v>115</v>
      </c>
      <c r="O3" t="s">
        <v>116</v>
      </c>
    </row>
    <row r="4" spans="1:17">
      <c r="A4" t="s">
        <v>117</v>
      </c>
      <c r="D4" t="s">
        <v>118</v>
      </c>
      <c r="E4" s="25">
        <v>0.2</v>
      </c>
      <c r="G4" t="s">
        <v>119</v>
      </c>
      <c r="H4" s="25">
        <v>0.2</v>
      </c>
      <c r="J4" t="s">
        <v>120</v>
      </c>
      <c r="K4" t="s">
        <v>121</v>
      </c>
      <c r="O4" t="s">
        <v>122</v>
      </c>
      <c r="P4" s="3" t="s">
        <v>123</v>
      </c>
      <c r="Q4" s="28">
        <v>0.2</v>
      </c>
    </row>
    <row r="5" spans="1:17">
      <c r="A5" t="s">
        <v>59</v>
      </c>
      <c r="D5" t="s">
        <v>124</v>
      </c>
      <c r="E5" s="25">
        <v>0.4</v>
      </c>
      <c r="G5" t="s">
        <v>125</v>
      </c>
      <c r="H5" s="25">
        <v>0.4</v>
      </c>
      <c r="J5" t="s">
        <v>126</v>
      </c>
      <c r="K5" t="s">
        <v>121</v>
      </c>
      <c r="O5" s="27" t="s">
        <v>127</v>
      </c>
      <c r="P5" s="3" t="s">
        <v>128</v>
      </c>
      <c r="Q5" s="28">
        <v>0.4</v>
      </c>
    </row>
    <row r="6" spans="1:17">
      <c r="A6" t="s">
        <v>129</v>
      </c>
      <c r="D6" t="s">
        <v>130</v>
      </c>
      <c r="E6" s="25">
        <v>0.6</v>
      </c>
      <c r="G6" t="s">
        <v>131</v>
      </c>
      <c r="H6" s="25">
        <v>0.6</v>
      </c>
      <c r="J6" t="s">
        <v>132</v>
      </c>
      <c r="K6" t="s">
        <v>131</v>
      </c>
      <c r="O6" t="s">
        <v>133</v>
      </c>
      <c r="P6" s="3" t="s">
        <v>134</v>
      </c>
      <c r="Q6" s="28">
        <v>0.6</v>
      </c>
    </row>
    <row r="7" spans="1:17">
      <c r="D7" t="s">
        <v>135</v>
      </c>
      <c r="E7" s="25">
        <v>0.8</v>
      </c>
      <c r="G7" t="s">
        <v>136</v>
      </c>
      <c r="H7" s="25">
        <v>0.8</v>
      </c>
      <c r="J7" t="s">
        <v>137</v>
      </c>
      <c r="K7" t="s">
        <v>138</v>
      </c>
      <c r="O7" t="s">
        <v>139</v>
      </c>
      <c r="P7" s="3" t="s">
        <v>140</v>
      </c>
      <c r="Q7" s="28">
        <v>0.8</v>
      </c>
    </row>
    <row r="8" spans="1:17">
      <c r="D8" t="s">
        <v>141</v>
      </c>
      <c r="E8" s="25">
        <v>1</v>
      </c>
      <c r="G8" t="s">
        <v>142</v>
      </c>
      <c r="H8" s="25">
        <v>1</v>
      </c>
      <c r="J8" t="s">
        <v>143</v>
      </c>
      <c r="K8" t="s">
        <v>144</v>
      </c>
      <c r="O8" t="s">
        <v>145</v>
      </c>
      <c r="P8" s="3" t="s">
        <v>146</v>
      </c>
      <c r="Q8" s="28">
        <v>1</v>
      </c>
    </row>
    <row r="9" spans="1:17">
      <c r="J9" t="s">
        <v>147</v>
      </c>
      <c r="K9" t="s">
        <v>121</v>
      </c>
    </row>
    <row r="10" spans="1:17">
      <c r="J10" t="s">
        <v>148</v>
      </c>
      <c r="K10" t="s">
        <v>131</v>
      </c>
      <c r="O10" t="s">
        <v>149</v>
      </c>
    </row>
    <row r="11" spans="1:17">
      <c r="J11" t="s">
        <v>150</v>
      </c>
      <c r="K11" t="s">
        <v>131</v>
      </c>
      <c r="O11" t="s">
        <v>97</v>
      </c>
      <c r="P11" s="3" t="s">
        <v>123</v>
      </c>
      <c r="Q11" s="28">
        <v>0.2</v>
      </c>
    </row>
    <row r="12" spans="1:17" ht="30.75" customHeight="1">
      <c r="J12" t="s">
        <v>151</v>
      </c>
      <c r="K12" t="s">
        <v>138</v>
      </c>
      <c r="O12" s="27" t="s">
        <v>152</v>
      </c>
      <c r="P12" s="3" t="s">
        <v>128</v>
      </c>
      <c r="Q12" s="28">
        <v>0.4</v>
      </c>
    </row>
    <row r="13" spans="1:17" ht="30">
      <c r="J13" t="s">
        <v>153</v>
      </c>
      <c r="K13" t="s">
        <v>144</v>
      </c>
      <c r="O13" s="27" t="s">
        <v>63</v>
      </c>
      <c r="P13" s="3" t="s">
        <v>134</v>
      </c>
      <c r="Q13" s="28">
        <v>0.6</v>
      </c>
    </row>
    <row r="14" spans="1:17" ht="30">
      <c r="J14" t="s">
        <v>154</v>
      </c>
      <c r="K14" t="s">
        <v>131</v>
      </c>
      <c r="O14" s="27" t="s">
        <v>155</v>
      </c>
      <c r="P14" s="3" t="s">
        <v>140</v>
      </c>
      <c r="Q14" s="28">
        <v>0.8</v>
      </c>
    </row>
    <row r="15" spans="1:17" ht="30">
      <c r="J15" t="s">
        <v>156</v>
      </c>
      <c r="K15" t="s">
        <v>131</v>
      </c>
      <c r="O15" s="27" t="s">
        <v>157</v>
      </c>
      <c r="P15" s="3" t="s">
        <v>146</v>
      </c>
      <c r="Q15" s="28">
        <v>1</v>
      </c>
    </row>
    <row r="16" spans="1:17">
      <c r="J16" t="s">
        <v>158</v>
      </c>
      <c r="K16" t="s">
        <v>131</v>
      </c>
    </row>
    <row r="17" spans="10:16">
      <c r="J17" t="s">
        <v>159</v>
      </c>
      <c r="K17" t="s">
        <v>138</v>
      </c>
    </row>
    <row r="18" spans="10:16">
      <c r="J18" t="s">
        <v>160</v>
      </c>
      <c r="K18" t="s">
        <v>144</v>
      </c>
    </row>
    <row r="19" spans="10:16">
      <c r="J19" t="s">
        <v>161</v>
      </c>
      <c r="K19" t="s">
        <v>131</v>
      </c>
      <c r="P19" t="s">
        <v>162</v>
      </c>
    </row>
    <row r="20" spans="10:16">
      <c r="J20" t="s">
        <v>163</v>
      </c>
      <c r="K20" t="s">
        <v>131</v>
      </c>
      <c r="P20" t="s">
        <v>65</v>
      </c>
    </row>
    <row r="21" spans="10:16">
      <c r="J21" t="s">
        <v>164</v>
      </c>
      <c r="K21" t="s">
        <v>138</v>
      </c>
      <c r="P21" t="s">
        <v>108</v>
      </c>
    </row>
    <row r="22" spans="10:16">
      <c r="J22" t="s">
        <v>165</v>
      </c>
      <c r="K22" t="s">
        <v>138</v>
      </c>
      <c r="P22" t="s">
        <v>88</v>
      </c>
    </row>
    <row r="23" spans="10:16">
      <c r="J23" t="s">
        <v>166</v>
      </c>
      <c r="K23" t="s">
        <v>144</v>
      </c>
    </row>
    <row r="24" spans="10:16">
      <c r="J24" t="s">
        <v>167</v>
      </c>
      <c r="K24" t="s">
        <v>138</v>
      </c>
      <c r="P24" t="s">
        <v>168</v>
      </c>
    </row>
    <row r="25" spans="10:16">
      <c r="J25" t="s">
        <v>169</v>
      </c>
      <c r="K25" t="s">
        <v>138</v>
      </c>
      <c r="P25" t="s">
        <v>66</v>
      </c>
    </row>
    <row r="26" spans="10:16">
      <c r="J26" t="s">
        <v>170</v>
      </c>
      <c r="K26" t="s">
        <v>138</v>
      </c>
      <c r="P26" t="s">
        <v>79</v>
      </c>
    </row>
    <row r="27" spans="10:16">
      <c r="J27" t="s">
        <v>171</v>
      </c>
      <c r="K27" t="s">
        <v>138</v>
      </c>
    </row>
    <row r="28" spans="10:16">
      <c r="J28" t="s">
        <v>172</v>
      </c>
      <c r="K28" t="s">
        <v>144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E14" sqref="E14"/>
    </sheetView>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E1EA66CDFBEB943AC5D941CA9D16E43" ma:contentTypeVersion="14" ma:contentTypeDescription="Crear nuevo documento." ma:contentTypeScope="" ma:versionID="7002677efe90d45c96713576204f8faf">
  <xsd:schema xmlns:xsd="http://www.w3.org/2001/XMLSchema" xmlns:xs="http://www.w3.org/2001/XMLSchema" xmlns:p="http://schemas.microsoft.com/office/2006/metadata/properties" xmlns:ns2="4bc649f1-e7f9-468c-8412-068dfd45bb2d" xmlns:ns3="88415ba3-4c0e-4d95-9566-b4e76717e711" targetNamespace="http://schemas.microsoft.com/office/2006/metadata/properties" ma:root="true" ma:fieldsID="8fd5d08952aaf2c019c54f619c8d58b1" ns2:_="" ns3:_="">
    <xsd:import namespace="4bc649f1-e7f9-468c-8412-068dfd45bb2d"/>
    <xsd:import namespace="88415ba3-4c0e-4d95-9566-b4e76717e71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c649f1-e7f9-468c-8412-068dfd45bb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8415ba3-4c0e-4d95-9566-b4e76717e711"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e87e9c04-9322-4f02-85cd-322a08f0d447}" ma:internalName="TaxCatchAll" ma:showField="CatchAllData" ma:web="88415ba3-4c0e-4d95-9566-b4e76717e7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bc649f1-e7f9-468c-8412-068dfd45bb2d">
      <Terms xmlns="http://schemas.microsoft.com/office/infopath/2007/PartnerControls"/>
    </lcf76f155ced4ddcb4097134ff3c332f>
    <TaxCatchAll xmlns="88415ba3-4c0e-4d95-9566-b4e76717e71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B8DB8D-381E-46EA-A7E8-8B4207FA4D26}"/>
</file>

<file path=customXml/itemProps2.xml><?xml version="1.0" encoding="utf-8"?>
<ds:datastoreItem xmlns:ds="http://schemas.openxmlformats.org/officeDocument/2006/customXml" ds:itemID="{D38665AD-E3F5-4371-BCBF-137D7A1B6883}"/>
</file>

<file path=customXml/itemProps3.xml><?xml version="1.0" encoding="utf-8"?>
<ds:datastoreItem xmlns:ds="http://schemas.openxmlformats.org/officeDocument/2006/customXml" ds:itemID="{9E9444A5-C7E1-4CD1-B438-123A7729EE3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Willington Granados Herrera</dc:creator>
  <cp:keywords/>
  <dc:description/>
  <cp:lastModifiedBy>Navis Alberto Florez</cp:lastModifiedBy>
  <cp:revision/>
  <dcterms:created xsi:type="dcterms:W3CDTF">2021-05-10T15:52:34Z</dcterms:created>
  <dcterms:modified xsi:type="dcterms:W3CDTF">2024-09-20T11:20:31Z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0x010100BE1EA66CDFBEB943AC5D941CA9D16E43</vt:lpwstr>
  </property>
  <property fmtid="{D5CDD505-2E9C-101B-9397-08002B2CF9AE}" pid="3" name="MediaServiceImageTags">
    <vt:lpwstr/>
  </property>
</Properties>
</file>